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EstaPasta_de_trabalho" defaultThemeVersion="124226"/>
  <bookViews>
    <workbookView xWindow="360" yWindow="420" windowWidth="18735" windowHeight="11580" tabRatio="832"/>
  </bookViews>
  <sheets>
    <sheet name="Índice" sheetId="20" r:id="rId1"/>
    <sheet name="Risco de Crédito" sheetId="7" r:id="rId2"/>
    <sheet name="Risco de Crédito 3678" sheetId="12" r:id="rId3"/>
    <sheet name="Risco Mercado - Sensibilidade" sheetId="8" r:id="rId4"/>
    <sheet name="Risco Mercado - Derivativos" sheetId="11" r:id="rId5"/>
    <sheet name="Risco Mercado- Cart. Trading" sheetId="13" r:id="rId6"/>
    <sheet name="Capital Regulatório BISII" sheetId="9" r:id="rId7"/>
    <sheet name="Capital Regulatório BISIII" sheetId="10" r:id="rId8"/>
    <sheet name="Razão Alavancagem" sheetId="19" r:id="rId9"/>
    <sheet name="Anexo I" sheetId="18" r:id="rId10"/>
    <sheet name="ATIVO" sheetId="15" r:id="rId11"/>
    <sheet name="PASSIVO" sheetId="16" r:id="rId12"/>
  </sheets>
  <definedNames>
    <definedName name="_Key2" hidden="1">#REF!</definedName>
    <definedName name="_Order1" hidden="1">255</definedName>
    <definedName name="_Order2" hidden="1">255</definedName>
    <definedName name="AAA_DOCTOPS" hidden="1">"AAA_SET"</definedName>
    <definedName name="HTML_CodePage" hidden="1">1252</definedName>
    <definedName name="HTML_Control" localSheetId="0" hidden="1">{"'ec X reg'!$C$27:$F$31","'ec X reg'!$C$27:$F$31","'cobert reg(-)ant'!$B$8:$D$20","'ec X reg'!$C$27:$F$31"}</definedName>
    <definedName name="HTML_Control" hidden="1">{"'ec X reg'!$C$27:$F$31","'ec X reg'!$C$27:$F$31","'cobert reg(-)ant'!$B$8:$D$20","'ec X reg'!$C$27:$F$31"}</definedName>
    <definedName name="HTML_Description" hidden="1">""</definedName>
    <definedName name="HTML_Email" hidden="1">"rogerio.lelis@unibanco.com.br"</definedName>
    <definedName name="HTML_Header" hidden="1">"março de 2001"</definedName>
    <definedName name="HTML_LastUpdate" hidden="1">"13/07/01"</definedName>
    <definedName name="HTML_LineAfter" hidden="1">TRUE</definedName>
    <definedName name="HTML_LineBefore" hidden="1">TRUE</definedName>
    <definedName name="HTML_Name" hidden="1">"Global Risk Management"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"C:\Rogério\Alocação\01_03\UBB\Consolidado\Alocação_mar01.htm"</definedName>
    <definedName name="HTML_PathTemplate" hidden="1">"C:\Rogério\Alocação\01_03\UBB\Consolidado\alocação_0103.htm"</definedName>
    <definedName name="HTML_Title" hidden="1">"Alocação de Capital"</definedName>
    <definedName name="limcount" hidden="1">1</definedName>
  </definedNames>
  <calcPr calcId="152511"/>
</workbook>
</file>

<file path=xl/calcChain.xml><?xml version="1.0" encoding="utf-8"?>
<calcChain xmlns="http://schemas.openxmlformats.org/spreadsheetml/2006/main">
  <c r="C7" i="13" l="1"/>
  <c r="AA66" i="10"/>
  <c r="AU13" i="12" l="1"/>
  <c r="AA95" i="10" l="1"/>
  <c r="AA99" i="10"/>
  <c r="AA123" i="10"/>
  <c r="AA120" i="10"/>
  <c r="AA119" i="10"/>
  <c r="AA118" i="10"/>
  <c r="AA117" i="10"/>
  <c r="AA116" i="10"/>
  <c r="AA115" i="10"/>
  <c r="AA102" i="10"/>
  <c r="AA98" i="10"/>
  <c r="AA110" i="10"/>
  <c r="AA121" i="10" s="1"/>
  <c r="AA84" i="10"/>
  <c r="AA80" i="10"/>
  <c r="AA70" i="10"/>
  <c r="AA56" i="10"/>
  <c r="AA42" i="10"/>
  <c r="CF25" i="11"/>
  <c r="CE25" i="11"/>
  <c r="CE18" i="11"/>
  <c r="CF14" i="11"/>
  <c r="CE14" i="11"/>
  <c r="Y143" i="12"/>
  <c r="Y142" i="12"/>
  <c r="Y159" i="12" s="1"/>
  <c r="AB129" i="12"/>
  <c r="AA129" i="12"/>
  <c r="Z129" i="12"/>
  <c r="Y115" i="12"/>
  <c r="EJ96" i="12"/>
  <c r="EI96" i="12"/>
  <c r="EH96" i="12"/>
  <c r="EG96" i="12"/>
  <c r="EF96" i="12"/>
  <c r="EE96" i="12"/>
  <c r="EJ90" i="12"/>
  <c r="EI90" i="12"/>
  <c r="EH90" i="12"/>
  <c r="EG90" i="12"/>
  <c r="EF90" i="12"/>
  <c r="EE90" i="12"/>
  <c r="EJ85" i="12"/>
  <c r="EI85" i="12"/>
  <c r="EH85" i="12"/>
  <c r="EG85" i="12"/>
  <c r="EF85" i="12"/>
  <c r="EE85" i="12"/>
  <c r="EJ81" i="12"/>
  <c r="EI81" i="12"/>
  <c r="EH81" i="12"/>
  <c r="EG81" i="12"/>
  <c r="EF81" i="12"/>
  <c r="EE81" i="12"/>
  <c r="EJ76" i="12"/>
  <c r="EI76" i="12"/>
  <c r="EH76" i="12"/>
  <c r="EG76" i="12"/>
  <c r="EF76" i="12"/>
  <c r="EE76" i="12"/>
  <c r="DM64" i="12"/>
  <c r="DL64" i="12"/>
  <c r="DL68" i="12" s="1"/>
  <c r="DK64" i="12"/>
  <c r="DJ64" i="12"/>
  <c r="DI64" i="12"/>
  <c r="DM61" i="12"/>
  <c r="DL61" i="12"/>
  <c r="DK61" i="12"/>
  <c r="DJ61" i="12"/>
  <c r="DI61" i="12"/>
  <c r="EJ49" i="12"/>
  <c r="EI49" i="12"/>
  <c r="EH49" i="12"/>
  <c r="EG49" i="12"/>
  <c r="EF49" i="12"/>
  <c r="EE49" i="12"/>
  <c r="EJ46" i="12"/>
  <c r="EI46" i="12"/>
  <c r="EH46" i="12"/>
  <c r="EG46" i="12"/>
  <c r="EF46" i="12"/>
  <c r="EE46" i="12"/>
  <c r="EJ36" i="12"/>
  <c r="EI36" i="12"/>
  <c r="EH36" i="12"/>
  <c r="EG36" i="12"/>
  <c r="EF36" i="12"/>
  <c r="EE36" i="12"/>
  <c r="EJ33" i="12"/>
  <c r="EI33" i="12"/>
  <c r="EH33" i="12"/>
  <c r="EG33" i="12"/>
  <c r="EG40" i="12" s="1"/>
  <c r="EF33" i="12"/>
  <c r="EE33" i="12"/>
  <c r="AU8" i="12"/>
  <c r="AU22" i="12" s="1"/>
  <c r="AU26" i="12"/>
  <c r="AV13" i="12"/>
  <c r="AV10" i="12"/>
  <c r="AU10" i="12"/>
  <c r="EE53" i="12" l="1"/>
  <c r="AA122" i="10"/>
  <c r="Y165" i="12"/>
  <c r="Y181" i="12" s="1"/>
  <c r="Y151" i="12"/>
  <c r="Y155" i="12"/>
  <c r="DI68" i="12"/>
  <c r="DM68" i="12"/>
  <c r="EE102" i="12"/>
  <c r="EI102" i="12"/>
  <c r="EG102" i="12"/>
  <c r="EH102" i="12"/>
  <c r="EF102" i="12"/>
  <c r="EJ102" i="12"/>
  <c r="DK68" i="12"/>
  <c r="DJ68" i="12"/>
  <c r="EI53" i="12"/>
  <c r="EE40" i="12"/>
  <c r="EI40" i="12"/>
  <c r="EH40" i="12"/>
  <c r="EG53" i="12"/>
  <c r="EH53" i="12"/>
  <c r="EF53" i="12"/>
  <c r="EJ53" i="12"/>
  <c r="EF40" i="12"/>
  <c r="EJ40" i="12"/>
  <c r="AV19" i="12"/>
  <c r="AU19" i="12"/>
  <c r="E7" i="13" l="1"/>
  <c r="F16" i="13"/>
  <c r="E16" i="13"/>
  <c r="Z80" i="10" l="1"/>
  <c r="Z123" i="10"/>
  <c r="Z120" i="10"/>
  <c r="Z119" i="10"/>
  <c r="Z118" i="10"/>
  <c r="Z117" i="10"/>
  <c r="Z116" i="10"/>
  <c r="Z115" i="10"/>
  <c r="Z102" i="10"/>
  <c r="Z99" i="10"/>
  <c r="Z98" i="10"/>
  <c r="Z95" i="10"/>
  <c r="Z110" i="10" s="1"/>
  <c r="Z121" i="10" s="1"/>
  <c r="Z86" i="10"/>
  <c r="Z84" i="10"/>
  <c r="Z70" i="10"/>
  <c r="Z56" i="10"/>
  <c r="Z42" i="10"/>
  <c r="CD25" i="11"/>
  <c r="CC25" i="11"/>
  <c r="CC18" i="11"/>
  <c r="CD14" i="11"/>
  <c r="CC14" i="11"/>
  <c r="X143" i="12"/>
  <c r="X142" i="12"/>
  <c r="X155" i="12" s="1"/>
  <c r="Y129" i="12"/>
  <c r="X115" i="12"/>
  <c r="ED96" i="12"/>
  <c r="EC96" i="12"/>
  <c r="EB96" i="12"/>
  <c r="EA96" i="12"/>
  <c r="DZ96" i="12"/>
  <c r="DY96" i="12"/>
  <c r="ED90" i="12"/>
  <c r="EC90" i="12"/>
  <c r="EB90" i="12"/>
  <c r="EA90" i="12"/>
  <c r="DZ90" i="12"/>
  <c r="DY90" i="12"/>
  <c r="ED85" i="12"/>
  <c r="EC85" i="12"/>
  <c r="EB85" i="12"/>
  <c r="EA85" i="12"/>
  <c r="DZ85" i="12"/>
  <c r="DY85" i="12"/>
  <c r="ED81" i="12"/>
  <c r="EC81" i="12"/>
  <c r="EB81" i="12"/>
  <c r="EA81" i="12"/>
  <c r="DZ81" i="12"/>
  <c r="DY81" i="12"/>
  <c r="ED76" i="12"/>
  <c r="EC76" i="12"/>
  <c r="EB76" i="12"/>
  <c r="EA76" i="12"/>
  <c r="DZ76" i="12"/>
  <c r="DY76" i="12"/>
  <c r="DH64" i="12"/>
  <c r="DG64" i="12"/>
  <c r="DF64" i="12"/>
  <c r="DE64" i="12"/>
  <c r="DD64" i="12"/>
  <c r="DH61" i="12"/>
  <c r="DG61" i="12"/>
  <c r="DF61" i="12"/>
  <c r="DE61" i="12"/>
  <c r="DD61" i="12"/>
  <c r="ED49" i="12"/>
  <c r="EC49" i="12"/>
  <c r="EB49" i="12"/>
  <c r="EA49" i="12"/>
  <c r="DZ49" i="12"/>
  <c r="DY49" i="12"/>
  <c r="ED46" i="12"/>
  <c r="EC46" i="12"/>
  <c r="EB46" i="12"/>
  <c r="EA46" i="12"/>
  <c r="DZ46" i="12"/>
  <c r="DY46" i="12"/>
  <c r="ED36" i="12"/>
  <c r="EC36" i="12"/>
  <c r="EB36" i="12"/>
  <c r="EA36" i="12"/>
  <c r="DZ36" i="12"/>
  <c r="DY36" i="12"/>
  <c r="ED33" i="12"/>
  <c r="EC33" i="12"/>
  <c r="EB33" i="12"/>
  <c r="EA33" i="12"/>
  <c r="DZ33" i="12"/>
  <c r="DY33" i="12"/>
  <c r="DG68" i="12" l="1"/>
  <c r="EC53" i="12"/>
  <c r="EA53" i="12"/>
  <c r="Z122" i="10"/>
  <c r="X159" i="12"/>
  <c r="X165" i="12"/>
  <c r="X181" i="12" s="1"/>
  <c r="X151" i="12"/>
  <c r="DZ40" i="12"/>
  <c r="ED40" i="12"/>
  <c r="EB53" i="12"/>
  <c r="EA40" i="12"/>
  <c r="EC102" i="12"/>
  <c r="EB102" i="12"/>
  <c r="DZ102" i="12"/>
  <c r="EA102" i="12"/>
  <c r="ED102" i="12"/>
  <c r="DY102" i="12"/>
  <c r="DH68" i="12"/>
  <c r="DD68" i="12"/>
  <c r="DE68" i="12"/>
  <c r="DF68" i="12"/>
  <c r="ED53" i="12"/>
  <c r="DY53" i="12"/>
  <c r="DZ53" i="12"/>
  <c r="EB40" i="12"/>
  <c r="DY40" i="12"/>
  <c r="EC40" i="12"/>
  <c r="AS8" i="12"/>
  <c r="AS22" i="12" s="1"/>
  <c r="AS26" i="12"/>
  <c r="AT13" i="12"/>
  <c r="AS13" i="12"/>
  <c r="AT10" i="12"/>
  <c r="AS10" i="12"/>
  <c r="AS19" i="12" l="1"/>
  <c r="AT19" i="12"/>
  <c r="G7" i="13"/>
  <c r="H16" i="13"/>
  <c r="G16" i="13"/>
  <c r="Y120" i="10" l="1"/>
  <c r="Y123" i="10"/>
  <c r="Y119" i="10"/>
  <c r="Y118" i="10"/>
  <c r="Y117" i="10"/>
  <c r="Y116" i="10"/>
  <c r="Y115" i="10"/>
  <c r="Y102" i="10"/>
  <c r="Y99" i="10"/>
  <c r="Y98" i="10"/>
  <c r="Y95" i="10"/>
  <c r="Y110" i="10" s="1"/>
  <c r="Y121" i="10" s="1"/>
  <c r="Y86" i="10"/>
  <c r="Y84" i="10"/>
  <c r="Y80" i="10"/>
  <c r="Y70" i="10"/>
  <c r="Y56" i="10"/>
  <c r="Y42" i="10"/>
  <c r="D25" i="11"/>
  <c r="CB25" i="11"/>
  <c r="CA25" i="11"/>
  <c r="CA18" i="11"/>
  <c r="CB14" i="11"/>
  <c r="CA14" i="11"/>
  <c r="Y122" i="10" l="1"/>
  <c r="W143" i="12"/>
  <c r="W142" i="12"/>
  <c r="W151" i="12" s="1"/>
  <c r="X129" i="12"/>
  <c r="W115" i="12"/>
  <c r="DX85" i="12"/>
  <c r="DX90" i="12"/>
  <c r="DX96" i="12"/>
  <c r="DW96" i="12"/>
  <c r="DV96" i="12"/>
  <c r="DU96" i="12"/>
  <c r="DT96" i="12"/>
  <c r="DS96" i="12"/>
  <c r="DW90" i="12"/>
  <c r="DV90" i="12"/>
  <c r="DU90" i="12"/>
  <c r="DT90" i="12"/>
  <c r="DS90" i="12"/>
  <c r="DW85" i="12"/>
  <c r="DV85" i="12"/>
  <c r="DU85" i="12"/>
  <c r="DT85" i="12"/>
  <c r="DS85" i="12"/>
  <c r="DX81" i="12"/>
  <c r="DW81" i="12"/>
  <c r="DV81" i="12"/>
  <c r="DU81" i="12"/>
  <c r="DT81" i="12"/>
  <c r="DS81" i="12"/>
  <c r="DX76" i="12"/>
  <c r="DW76" i="12"/>
  <c r="DV76" i="12"/>
  <c r="DU76" i="12"/>
  <c r="DT76" i="12"/>
  <c r="DS76" i="12"/>
  <c r="DC64" i="12"/>
  <c r="DB64" i="12"/>
  <c r="DA64" i="12"/>
  <c r="CZ64" i="12"/>
  <c r="CY64" i="12"/>
  <c r="DC61" i="12"/>
  <c r="DB61" i="12"/>
  <c r="DA61" i="12"/>
  <c r="CZ61" i="12"/>
  <c r="CY61" i="12"/>
  <c r="DX49" i="12"/>
  <c r="DW49" i="12"/>
  <c r="DV49" i="12"/>
  <c r="DU49" i="12"/>
  <c r="DT49" i="12"/>
  <c r="DS49" i="12"/>
  <c r="DX46" i="12"/>
  <c r="DW46" i="12"/>
  <c r="DV46" i="12"/>
  <c r="DU46" i="12"/>
  <c r="DT46" i="12"/>
  <c r="DS46" i="12"/>
  <c r="DX36" i="12"/>
  <c r="DW36" i="12"/>
  <c r="DV36" i="12"/>
  <c r="DU36" i="12"/>
  <c r="DT36" i="12"/>
  <c r="DS36" i="12"/>
  <c r="DX33" i="12"/>
  <c r="DW33" i="12"/>
  <c r="DV33" i="12"/>
  <c r="DU33" i="12"/>
  <c r="DT33" i="12"/>
  <c r="DS33" i="12"/>
  <c r="DW40" i="12" l="1"/>
  <c r="W159" i="12"/>
  <c r="W155" i="12"/>
  <c r="W165" i="12"/>
  <c r="W181" i="12" s="1"/>
  <c r="DT40" i="12"/>
  <c r="DX40" i="12"/>
  <c r="DU40" i="12"/>
  <c r="DW53" i="12"/>
  <c r="DT102" i="12"/>
  <c r="DX102" i="12"/>
  <c r="DV102" i="12"/>
  <c r="DU102" i="12"/>
  <c r="DS102" i="12"/>
  <c r="DW102" i="12"/>
  <c r="CY68" i="12"/>
  <c r="DC68" i="12"/>
  <c r="CZ68" i="12"/>
  <c r="DA68" i="12"/>
  <c r="DB68" i="12"/>
  <c r="DV53" i="12"/>
  <c r="DS53" i="12"/>
  <c r="DT53" i="12"/>
  <c r="DX53" i="12"/>
  <c r="DU53" i="12"/>
  <c r="DS40" i="12"/>
  <c r="DV40" i="12"/>
  <c r="AQ8" i="12" l="1"/>
  <c r="AQ22" i="12" s="1"/>
  <c r="AQ26" i="12"/>
  <c r="AR13" i="12"/>
  <c r="AQ13" i="12"/>
  <c r="AR10" i="12"/>
  <c r="AQ10" i="12"/>
  <c r="AR19" i="12" l="1"/>
  <c r="AQ19" i="12"/>
  <c r="I7" i="13"/>
  <c r="J16" i="13"/>
  <c r="I16" i="13"/>
  <c r="V174" i="12"/>
  <c r="X123" i="10" l="1"/>
  <c r="X120" i="10"/>
  <c r="X119" i="10"/>
  <c r="X118" i="10"/>
  <c r="X117" i="10"/>
  <c r="X116" i="10"/>
  <c r="X115" i="10"/>
  <c r="X102" i="10"/>
  <c r="X99" i="10"/>
  <c r="X98" i="10"/>
  <c r="X95" i="10"/>
  <c r="X110" i="10" s="1"/>
  <c r="X121" i="10" s="1"/>
  <c r="X86" i="10"/>
  <c r="X84" i="10"/>
  <c r="X80" i="10"/>
  <c r="X70" i="10"/>
  <c r="X56" i="10"/>
  <c r="X42" i="10"/>
  <c r="BZ25" i="11"/>
  <c r="BY25" i="11"/>
  <c r="BY18" i="11"/>
  <c r="BZ14" i="11"/>
  <c r="BY14" i="11"/>
  <c r="V143" i="12"/>
  <c r="V142" i="12"/>
  <c r="V155" i="12" s="1"/>
  <c r="W129" i="12"/>
  <c r="V115" i="12"/>
  <c r="DR96" i="12"/>
  <c r="DQ96" i="12"/>
  <c r="DP96" i="12"/>
  <c r="DO96" i="12"/>
  <c r="DN96" i="12"/>
  <c r="DM96" i="12"/>
  <c r="DR90" i="12"/>
  <c r="DQ90" i="12"/>
  <c r="DP90" i="12"/>
  <c r="DO90" i="12"/>
  <c r="DN90" i="12"/>
  <c r="DM90" i="12"/>
  <c r="DR85" i="12"/>
  <c r="DQ85" i="12"/>
  <c r="DP85" i="12"/>
  <c r="DO85" i="12"/>
  <c r="DN85" i="12"/>
  <c r="DM85" i="12"/>
  <c r="DR81" i="12"/>
  <c r="DQ81" i="12"/>
  <c r="DP81" i="12"/>
  <c r="DO81" i="12"/>
  <c r="DN81" i="12"/>
  <c r="DM81" i="12"/>
  <c r="DR76" i="12"/>
  <c r="DQ76" i="12"/>
  <c r="DP76" i="12"/>
  <c r="DO76" i="12"/>
  <c r="DN76" i="12"/>
  <c r="DM76" i="12"/>
  <c r="DG85" i="12"/>
  <c r="DL85" i="12"/>
  <c r="CX64" i="12"/>
  <c r="CW64" i="12"/>
  <c r="CV64" i="12"/>
  <c r="CU64" i="12"/>
  <c r="CT64" i="12"/>
  <c r="CX61" i="12"/>
  <c r="CW61" i="12"/>
  <c r="CV61" i="12"/>
  <c r="CU61" i="12"/>
  <c r="CT61" i="12"/>
  <c r="DR49" i="12"/>
  <c r="DQ49" i="12"/>
  <c r="DP49" i="12"/>
  <c r="DO49" i="12"/>
  <c r="DN49" i="12"/>
  <c r="DM49" i="12"/>
  <c r="DR46" i="12"/>
  <c r="DQ46" i="12"/>
  <c r="DP46" i="12"/>
  <c r="DO46" i="12"/>
  <c r="DN46" i="12"/>
  <c r="DM46" i="12"/>
  <c r="DM44" i="12"/>
  <c r="DR36" i="12"/>
  <c r="DQ36" i="12"/>
  <c r="DP36" i="12"/>
  <c r="DO36" i="12"/>
  <c r="DN36" i="12"/>
  <c r="DM36" i="12"/>
  <c r="DR33" i="12"/>
  <c r="DQ33" i="12"/>
  <c r="DP33" i="12"/>
  <c r="DO33" i="12"/>
  <c r="DN33" i="12"/>
  <c r="DM33" i="12"/>
  <c r="DP40" i="12" l="1"/>
  <c r="DM53" i="12"/>
  <c r="V165" i="12"/>
  <c r="V181" i="12" s="1"/>
  <c r="CV68" i="12"/>
  <c r="V159" i="12"/>
  <c r="V151" i="12"/>
  <c r="DO40" i="12"/>
  <c r="CT68" i="12"/>
  <c r="CX68" i="12"/>
  <c r="X122" i="10"/>
  <c r="DN53" i="12"/>
  <c r="DQ102" i="12"/>
  <c r="DO53" i="12"/>
  <c r="DP53" i="12"/>
  <c r="DP102" i="12"/>
  <c r="DN102" i="12"/>
  <c r="DR102" i="12"/>
  <c r="DO102" i="12"/>
  <c r="DM102" i="12"/>
  <c r="CU68" i="12"/>
  <c r="CW68" i="12"/>
  <c r="DQ53" i="12"/>
  <c r="DR53" i="12"/>
  <c r="DN40" i="12"/>
  <c r="DM40" i="12"/>
  <c r="DR40" i="12"/>
  <c r="DQ40" i="12"/>
  <c r="AO8" i="12"/>
  <c r="AO22" i="12" s="1"/>
  <c r="AO26" i="12"/>
  <c r="AP13" i="12"/>
  <c r="AO13" i="12"/>
  <c r="AP10" i="12"/>
  <c r="AO10" i="12"/>
  <c r="AP19" i="12" l="1"/>
  <c r="AO19" i="12"/>
  <c r="R5" i="16"/>
  <c r="T5" i="16"/>
  <c r="AR37" i="16"/>
  <c r="AP37" i="16"/>
  <c r="AR3" i="15"/>
  <c r="L16" i="13" l="1"/>
  <c r="K16" i="13"/>
  <c r="K7" i="13"/>
  <c r="W80" i="10" l="1"/>
  <c r="W95" i="10" l="1"/>
  <c r="W99" i="10"/>
  <c r="W123" i="10"/>
  <c r="W120" i="10"/>
  <c r="W119" i="10"/>
  <c r="W118" i="10"/>
  <c r="W117" i="10"/>
  <c r="W116" i="10"/>
  <c r="W115" i="10"/>
  <c r="W102" i="10"/>
  <c r="W98" i="10"/>
  <c r="W86" i="10"/>
  <c r="W84" i="10"/>
  <c r="W70" i="10"/>
  <c r="W66" i="10"/>
  <c r="W56" i="10"/>
  <c r="W42" i="10"/>
  <c r="W110" i="10" l="1"/>
  <c r="W121" i="10" s="1"/>
  <c r="W122" i="10" s="1"/>
  <c r="BX25" i="11"/>
  <c r="BW25" i="11"/>
  <c r="BW18" i="11"/>
  <c r="BX14" i="11"/>
  <c r="BW14" i="11"/>
  <c r="U143" i="12" l="1"/>
  <c r="U142" i="12"/>
  <c r="U159" i="12" s="1"/>
  <c r="V129" i="12"/>
  <c r="U115" i="12"/>
  <c r="DL96" i="12"/>
  <c r="DK96" i="12"/>
  <c r="DJ96" i="12"/>
  <c r="DI96" i="12"/>
  <c r="DH96" i="12"/>
  <c r="DG96" i="12"/>
  <c r="DL90" i="12"/>
  <c r="DK90" i="12"/>
  <c r="DJ90" i="12"/>
  <c r="DI90" i="12"/>
  <c r="DH90" i="12"/>
  <c r="DG90" i="12"/>
  <c r="DK85" i="12"/>
  <c r="DJ85" i="12"/>
  <c r="DI85" i="12"/>
  <c r="DH85" i="12"/>
  <c r="DL81" i="12"/>
  <c r="DK81" i="12"/>
  <c r="DJ81" i="12"/>
  <c r="DI81" i="12"/>
  <c r="DH81" i="12"/>
  <c r="DG81" i="12"/>
  <c r="DL76" i="12"/>
  <c r="DK76" i="12"/>
  <c r="DJ76" i="12"/>
  <c r="DI76" i="12"/>
  <c r="DH76" i="12"/>
  <c r="DG76" i="12"/>
  <c r="CS64" i="12"/>
  <c r="CR64" i="12"/>
  <c r="CQ64" i="12"/>
  <c r="CP64" i="12"/>
  <c r="CO64" i="12"/>
  <c r="CS61" i="12"/>
  <c r="CR61" i="12"/>
  <c r="CQ61" i="12"/>
  <c r="CP61" i="12"/>
  <c r="CO61" i="12"/>
  <c r="DL49" i="12"/>
  <c r="DK49" i="12"/>
  <c r="DJ49" i="12"/>
  <c r="DI49" i="12"/>
  <c r="DH49" i="12"/>
  <c r="DG49" i="12"/>
  <c r="DL46" i="12"/>
  <c r="DK46" i="12"/>
  <c r="DJ46" i="12"/>
  <c r="DI46" i="12"/>
  <c r="DH46" i="12"/>
  <c r="DG46" i="12"/>
  <c r="DG44" i="12"/>
  <c r="DL36" i="12"/>
  <c r="DK36" i="12"/>
  <c r="DJ36" i="12"/>
  <c r="DI36" i="12"/>
  <c r="DH36" i="12"/>
  <c r="DG36" i="12"/>
  <c r="DL33" i="12"/>
  <c r="DK33" i="12"/>
  <c r="DJ33" i="12"/>
  <c r="DI33" i="12"/>
  <c r="DH33" i="12"/>
  <c r="DG33" i="12"/>
  <c r="CQ68" i="12" l="1"/>
  <c r="DI40" i="12"/>
  <c r="CO68" i="12"/>
  <c r="U165" i="12"/>
  <c r="U181" i="12" s="1"/>
  <c r="U151" i="12"/>
  <c r="U155" i="12"/>
  <c r="DK102" i="12"/>
  <c r="DH102" i="12"/>
  <c r="DJ102" i="12"/>
  <c r="DL102" i="12"/>
  <c r="DI102" i="12"/>
  <c r="DG102" i="12"/>
  <c r="CS68" i="12"/>
  <c r="CP68" i="12"/>
  <c r="CR68" i="12"/>
  <c r="DH40" i="12"/>
  <c r="DL40" i="12"/>
  <c r="DG53" i="12"/>
  <c r="DK53" i="12"/>
  <c r="DJ53" i="12"/>
  <c r="DH53" i="12"/>
  <c r="DL53" i="12"/>
  <c r="DI53" i="12"/>
  <c r="DG40" i="12"/>
  <c r="DK40" i="12"/>
  <c r="DJ40" i="12"/>
  <c r="AM8" i="12" l="1"/>
  <c r="AM22" i="12" s="1"/>
  <c r="AM26" i="12"/>
  <c r="AN13" i="12"/>
  <c r="AM13" i="12"/>
  <c r="AN10" i="12"/>
  <c r="AM10" i="12"/>
  <c r="AN19" i="12" l="1"/>
  <c r="AM19" i="12"/>
  <c r="M7" i="13"/>
  <c r="N16" i="13"/>
  <c r="M16" i="13"/>
  <c r="V66" i="10" l="1"/>
  <c r="V80" i="10"/>
  <c r="V123" i="10"/>
  <c r="V120" i="10"/>
  <c r="V119" i="10"/>
  <c r="V118" i="10"/>
  <c r="V117" i="10"/>
  <c r="V116" i="10"/>
  <c r="V115" i="10"/>
  <c r="V102" i="10"/>
  <c r="V99" i="10"/>
  <c r="V98" i="10"/>
  <c r="V95" i="10"/>
  <c r="V110" i="10" s="1"/>
  <c r="V121" i="10" s="1"/>
  <c r="V86" i="10"/>
  <c r="V84" i="10"/>
  <c r="V70" i="10"/>
  <c r="V56" i="10"/>
  <c r="V42" i="10"/>
  <c r="V122" i="10" l="1"/>
  <c r="BV25" i="11" l="1"/>
  <c r="BU25" i="11"/>
  <c r="BU18" i="11"/>
  <c r="BV14" i="11"/>
  <c r="BU14" i="11"/>
  <c r="T143" i="12" l="1"/>
  <c r="T142" i="12"/>
  <c r="T165" i="12" s="1"/>
  <c r="T181" i="12" s="1"/>
  <c r="U129" i="12"/>
  <c r="T115" i="12"/>
  <c r="DF96" i="12"/>
  <c r="DE96" i="12"/>
  <c r="DD96" i="12"/>
  <c r="DC96" i="12"/>
  <c r="DB96" i="12"/>
  <c r="DA96" i="12"/>
  <c r="DF90" i="12"/>
  <c r="DE90" i="12"/>
  <c r="DD90" i="12"/>
  <c r="DC90" i="12"/>
  <c r="DB90" i="12"/>
  <c r="DA90" i="12"/>
  <c r="DF85" i="12"/>
  <c r="DE85" i="12"/>
  <c r="DD85" i="12"/>
  <c r="DC85" i="12"/>
  <c r="DB85" i="12"/>
  <c r="DA85" i="12"/>
  <c r="DF81" i="12"/>
  <c r="DE81" i="12"/>
  <c r="DD81" i="12"/>
  <c r="DC81" i="12"/>
  <c r="DB81" i="12"/>
  <c r="DA81" i="12"/>
  <c r="DF76" i="12"/>
  <c r="DE76" i="12"/>
  <c r="DD76" i="12"/>
  <c r="DC76" i="12"/>
  <c r="DB76" i="12"/>
  <c r="DA76" i="12"/>
  <c r="CN64" i="12"/>
  <c r="CM64" i="12"/>
  <c r="CL64" i="12"/>
  <c r="CK64" i="12"/>
  <c r="CJ64" i="12"/>
  <c r="CN61" i="12"/>
  <c r="CM61" i="12"/>
  <c r="CL61" i="12"/>
  <c r="CK61" i="12"/>
  <c r="CJ61" i="12"/>
  <c r="DF49" i="12"/>
  <c r="DE49" i="12"/>
  <c r="DD49" i="12"/>
  <c r="DC49" i="12"/>
  <c r="DB49" i="12"/>
  <c r="DA49" i="12"/>
  <c r="DF46" i="12"/>
  <c r="DE46" i="12"/>
  <c r="DD46" i="12"/>
  <c r="DC46" i="12"/>
  <c r="DB46" i="12"/>
  <c r="DA46" i="12"/>
  <c r="DA44" i="12"/>
  <c r="DF36" i="12"/>
  <c r="DE36" i="12"/>
  <c r="DD36" i="12"/>
  <c r="DC36" i="12"/>
  <c r="DB36" i="12"/>
  <c r="DA36" i="12"/>
  <c r="DF33" i="12"/>
  <c r="DE33" i="12"/>
  <c r="DD33" i="12"/>
  <c r="DC33" i="12"/>
  <c r="DB33" i="12"/>
  <c r="DA33" i="12"/>
  <c r="AK26" i="12"/>
  <c r="CJ68" i="12" l="1"/>
  <c r="T155" i="12"/>
  <c r="T151" i="12"/>
  <c r="T159" i="12"/>
  <c r="CN68" i="12"/>
  <c r="DE53" i="12"/>
  <c r="DC53" i="12"/>
  <c r="DE102" i="12"/>
  <c r="DB53" i="12"/>
  <c r="DF102" i="12"/>
  <c r="DB102" i="12"/>
  <c r="DD102" i="12"/>
  <c r="DC102" i="12"/>
  <c r="DA102" i="12"/>
  <c r="CK68" i="12"/>
  <c r="CL68" i="12"/>
  <c r="CM68" i="12"/>
  <c r="DD40" i="12"/>
  <c r="DA40" i="12"/>
  <c r="DE40" i="12"/>
  <c r="DF53" i="12"/>
  <c r="DD53" i="12"/>
  <c r="DA53" i="12"/>
  <c r="DB40" i="12"/>
  <c r="DF40" i="12"/>
  <c r="DC40" i="12"/>
  <c r="AK8" i="12" l="1"/>
  <c r="AK22" i="12" s="1"/>
  <c r="AL13" i="12"/>
  <c r="AK13" i="12"/>
  <c r="AL10" i="12"/>
  <c r="AK10" i="12"/>
  <c r="AL19" i="12" l="1"/>
  <c r="AK19" i="12"/>
  <c r="AL37" i="16"/>
  <c r="AN37" i="16"/>
  <c r="AJ69" i="16"/>
  <c r="AH69" i="16"/>
  <c r="AJ37" i="16"/>
  <c r="AH37" i="16"/>
  <c r="AN3" i="15"/>
  <c r="O7" i="13" l="1"/>
  <c r="P16" i="13"/>
  <c r="O16" i="13"/>
  <c r="U66" i="10" l="1"/>
  <c r="U95" i="10" l="1"/>
  <c r="U110" i="10" s="1"/>
  <c r="U121" i="10" s="1"/>
  <c r="U99" i="10"/>
  <c r="U123" i="10"/>
  <c r="U120" i="10"/>
  <c r="U119" i="10"/>
  <c r="U118" i="10"/>
  <c r="U117" i="10"/>
  <c r="U116" i="10"/>
  <c r="U115" i="10"/>
  <c r="U102" i="10"/>
  <c r="U98" i="10"/>
  <c r="U86" i="10"/>
  <c r="U84" i="10"/>
  <c r="U80" i="10"/>
  <c r="U70" i="10"/>
  <c r="U56" i="10"/>
  <c r="U42" i="10"/>
  <c r="U122" i="10" l="1"/>
  <c r="BT25" i="11" l="1"/>
  <c r="BS25" i="11"/>
  <c r="BS18" i="11"/>
  <c r="BT14" i="11"/>
  <c r="BS14" i="11"/>
  <c r="S143" i="12"/>
  <c r="S142" i="12"/>
  <c r="S151" i="12" s="1"/>
  <c r="T129" i="12"/>
  <c r="S115" i="12"/>
  <c r="CZ96" i="12"/>
  <c r="CY96" i="12"/>
  <c r="CX96" i="12"/>
  <c r="CW96" i="12"/>
  <c r="CV96" i="12"/>
  <c r="CU96" i="12"/>
  <c r="CZ90" i="12"/>
  <c r="CY90" i="12"/>
  <c r="CX90" i="12"/>
  <c r="CW90" i="12"/>
  <c r="CV90" i="12"/>
  <c r="CU90" i="12"/>
  <c r="CZ85" i="12"/>
  <c r="CY85" i="12"/>
  <c r="CX85" i="12"/>
  <c r="CW85" i="12"/>
  <c r="CV85" i="12"/>
  <c r="CU85" i="12"/>
  <c r="CZ81" i="12"/>
  <c r="CY81" i="12"/>
  <c r="CX81" i="12"/>
  <c r="CW81" i="12"/>
  <c r="CV81" i="12"/>
  <c r="CU81" i="12"/>
  <c r="CZ76" i="12"/>
  <c r="CY76" i="12"/>
  <c r="CX76" i="12"/>
  <c r="CW76" i="12"/>
  <c r="CV76" i="12"/>
  <c r="CU76" i="12"/>
  <c r="CI64" i="12"/>
  <c r="CH64" i="12"/>
  <c r="CG64" i="12"/>
  <c r="CF64" i="12"/>
  <c r="CE64" i="12"/>
  <c r="CI61" i="12"/>
  <c r="CH61" i="12"/>
  <c r="CG61" i="12"/>
  <c r="CF61" i="12"/>
  <c r="CE61" i="12"/>
  <c r="CU44" i="12"/>
  <c r="CO44" i="12"/>
  <c r="CZ49" i="12"/>
  <c r="CY49" i="12"/>
  <c r="CX49" i="12"/>
  <c r="CW49" i="12"/>
  <c r="CV49" i="12"/>
  <c r="CU49" i="12"/>
  <c r="CZ46" i="12"/>
  <c r="CY46" i="12"/>
  <c r="CX46" i="12"/>
  <c r="CW46" i="12"/>
  <c r="CV46" i="12"/>
  <c r="CU46" i="12"/>
  <c r="CZ36" i="12"/>
  <c r="CY36" i="12"/>
  <c r="CX36" i="12"/>
  <c r="CW36" i="12"/>
  <c r="CV36" i="12"/>
  <c r="CU36" i="12"/>
  <c r="CZ33" i="12"/>
  <c r="CY33" i="12"/>
  <c r="CX33" i="12"/>
  <c r="CW33" i="12"/>
  <c r="CV33" i="12"/>
  <c r="CU33" i="12"/>
  <c r="CG68" i="12" l="1"/>
  <c r="CY40" i="12"/>
  <c r="CW53" i="12"/>
  <c r="CU40" i="12"/>
  <c r="CV53" i="12"/>
  <c r="CZ53" i="12"/>
  <c r="S155" i="12"/>
  <c r="S159" i="12"/>
  <c r="S165" i="12"/>
  <c r="S181" i="12" s="1"/>
  <c r="CV102" i="12"/>
  <c r="CU102" i="12"/>
  <c r="CY102" i="12"/>
  <c r="CW102" i="12"/>
  <c r="CX102" i="12"/>
  <c r="CZ102" i="12"/>
  <c r="CE68" i="12"/>
  <c r="CI68" i="12"/>
  <c r="CF68" i="12"/>
  <c r="CH68" i="12"/>
  <c r="CU53" i="12"/>
  <c r="CY53" i="12"/>
  <c r="CX40" i="12"/>
  <c r="CX53" i="12"/>
  <c r="CV40" i="12"/>
  <c r="CZ40" i="12"/>
  <c r="CW40" i="12"/>
  <c r="AI8" i="12" l="1"/>
  <c r="AI22" i="12" s="1"/>
  <c r="AJ13" i="12"/>
  <c r="AI13" i="12"/>
  <c r="AJ10" i="12"/>
  <c r="AI10" i="12"/>
  <c r="AI19" i="12" l="1"/>
  <c r="AJ19" i="12"/>
  <c r="Q7" i="13"/>
  <c r="R16" i="13"/>
  <c r="Q16" i="13"/>
  <c r="T123" i="10" l="1"/>
  <c r="T120" i="10"/>
  <c r="T119" i="10"/>
  <c r="T118" i="10"/>
  <c r="T117" i="10"/>
  <c r="T116" i="10"/>
  <c r="T115" i="10"/>
  <c r="T102" i="10"/>
  <c r="T99" i="10"/>
  <c r="T98" i="10"/>
  <c r="T95" i="10"/>
  <c r="T110" i="10" s="1"/>
  <c r="T121" i="10" s="1"/>
  <c r="T86" i="10"/>
  <c r="T84" i="10"/>
  <c r="T80" i="10"/>
  <c r="T70" i="10"/>
  <c r="T56" i="10"/>
  <c r="T42" i="10"/>
  <c r="BR25" i="11"/>
  <c r="BQ25" i="11"/>
  <c r="BQ18" i="11"/>
  <c r="BR14" i="11"/>
  <c r="BQ14" i="11"/>
  <c r="R143" i="12"/>
  <c r="R142" i="12"/>
  <c r="R155" i="12" s="1"/>
  <c r="T122" i="10" l="1"/>
  <c r="R159" i="12"/>
  <c r="R165" i="12"/>
  <c r="R181" i="12" s="1"/>
  <c r="R151" i="12"/>
  <c r="S129" i="12" l="1"/>
  <c r="R115" i="12" l="1"/>
  <c r="CT96" i="12"/>
  <c r="CS96" i="12"/>
  <c r="CR96" i="12"/>
  <c r="CQ96" i="12"/>
  <c r="CP96" i="12"/>
  <c r="CO96" i="12"/>
  <c r="CT90" i="12"/>
  <c r="CS90" i="12"/>
  <c r="CR90" i="12"/>
  <c r="CQ90" i="12"/>
  <c r="CP90" i="12"/>
  <c r="CO90" i="12"/>
  <c r="CT85" i="12"/>
  <c r="CS85" i="12"/>
  <c r="CR85" i="12"/>
  <c r="CQ85" i="12"/>
  <c r="CP85" i="12"/>
  <c r="CO85" i="12"/>
  <c r="CT81" i="12"/>
  <c r="CS81" i="12"/>
  <c r="CR81" i="12"/>
  <c r="CQ81" i="12"/>
  <c r="CP81" i="12"/>
  <c r="CO81" i="12"/>
  <c r="CT76" i="12"/>
  <c r="CS76" i="12"/>
  <c r="CR76" i="12"/>
  <c r="CQ76" i="12"/>
  <c r="CP76" i="12"/>
  <c r="CO76" i="12"/>
  <c r="CD64" i="12"/>
  <c r="CC64" i="12"/>
  <c r="CB64" i="12"/>
  <c r="CA64" i="12"/>
  <c r="BZ64" i="12"/>
  <c r="CD61" i="12"/>
  <c r="CC61" i="12"/>
  <c r="CB61" i="12"/>
  <c r="CA61" i="12"/>
  <c r="BZ61" i="12"/>
  <c r="CT49" i="12"/>
  <c r="CS49" i="12"/>
  <c r="CR49" i="12"/>
  <c r="CQ49" i="12"/>
  <c r="CP49" i="12"/>
  <c r="CO49" i="12"/>
  <c r="CT46" i="12"/>
  <c r="CS46" i="12"/>
  <c r="CR46" i="12"/>
  <c r="CQ46" i="12"/>
  <c r="CP46" i="12"/>
  <c r="CO46" i="12"/>
  <c r="CT36" i="12"/>
  <c r="CS36" i="12"/>
  <c r="CR36" i="12"/>
  <c r="CQ36" i="12"/>
  <c r="CP36" i="12"/>
  <c r="CO36" i="12"/>
  <c r="CT33" i="12"/>
  <c r="CS33" i="12"/>
  <c r="CR33" i="12"/>
  <c r="CQ33" i="12"/>
  <c r="CP33" i="12"/>
  <c r="CO33" i="12"/>
  <c r="CB68" i="12" l="1"/>
  <c r="CR53" i="12"/>
  <c r="CP53" i="12"/>
  <c r="CT53" i="12"/>
  <c r="CQ53" i="12"/>
  <c r="CC68" i="12"/>
  <c r="CS102" i="12"/>
  <c r="CQ40" i="12"/>
  <c r="CP40" i="12"/>
  <c r="CT102" i="12"/>
  <c r="CO102" i="12"/>
  <c r="CR102" i="12"/>
  <c r="CQ102" i="12"/>
  <c r="CP102" i="12"/>
  <c r="CD68" i="12"/>
  <c r="BZ68" i="12"/>
  <c r="CA68" i="12"/>
  <c r="CS53" i="12"/>
  <c r="CO53" i="12"/>
  <c r="CT40" i="12"/>
  <c r="CR40" i="12"/>
  <c r="CO40" i="12"/>
  <c r="CS40" i="12"/>
  <c r="AG8" i="12"/>
  <c r="AG22" i="12" s="1"/>
  <c r="AH13" i="12"/>
  <c r="AG13" i="12"/>
  <c r="AH10" i="12"/>
  <c r="AG10" i="12"/>
  <c r="AG19" i="12" l="1"/>
  <c r="AH19" i="12"/>
  <c r="AF69" i="16"/>
  <c r="AD69" i="16"/>
  <c r="AF37" i="16"/>
  <c r="AD37" i="16"/>
  <c r="S7" i="13" l="1"/>
  <c r="T16" i="13"/>
  <c r="S16" i="13"/>
  <c r="CI44" i="12" l="1"/>
  <c r="R42" i="10" l="1"/>
  <c r="S42" i="10"/>
  <c r="S99" i="10"/>
  <c r="S117" i="10"/>
  <c r="S123" i="10"/>
  <c r="S120" i="10"/>
  <c r="S119" i="10"/>
  <c r="S118" i="10"/>
  <c r="S116" i="10"/>
  <c r="S115" i="10"/>
  <c r="S102" i="10"/>
  <c r="S98" i="10"/>
  <c r="S95" i="10"/>
  <c r="S110" i="10" s="1"/>
  <c r="S121" i="10" s="1"/>
  <c r="S86" i="10"/>
  <c r="S84" i="10"/>
  <c r="S80" i="10"/>
  <c r="S70" i="10"/>
  <c r="S56" i="10"/>
  <c r="BP25" i="11"/>
  <c r="BO25" i="11"/>
  <c r="BO18" i="11"/>
  <c r="BP14" i="11"/>
  <c r="BO14" i="11"/>
  <c r="S122" i="10" l="1"/>
  <c r="Q143" i="12"/>
  <c r="Q142" i="12"/>
  <c r="Q151" i="12" s="1"/>
  <c r="Q155" i="12" l="1"/>
  <c r="Q159" i="12"/>
  <c r="Q165" i="12"/>
  <c r="Q181" i="12" s="1"/>
  <c r="R129" i="12"/>
  <c r="Q115" i="12"/>
  <c r="CN96" i="12" l="1"/>
  <c r="CM96" i="12"/>
  <c r="CL96" i="12"/>
  <c r="CK96" i="12"/>
  <c r="CJ96" i="12"/>
  <c r="CI96" i="12"/>
  <c r="CN90" i="12"/>
  <c r="CM90" i="12"/>
  <c r="CL90" i="12"/>
  <c r="CK90" i="12"/>
  <c r="CJ90" i="12"/>
  <c r="CI90" i="12"/>
  <c r="CN85" i="12"/>
  <c r="CM85" i="12"/>
  <c r="CL85" i="12"/>
  <c r="CK85" i="12"/>
  <c r="CJ85" i="12"/>
  <c r="CI85" i="12"/>
  <c r="CN81" i="12"/>
  <c r="CM81" i="12"/>
  <c r="CL81" i="12"/>
  <c r="CK81" i="12"/>
  <c r="CJ81" i="12"/>
  <c r="CI81" i="12"/>
  <c r="CN76" i="12"/>
  <c r="CM76" i="12"/>
  <c r="CL76" i="12"/>
  <c r="CK76" i="12"/>
  <c r="CJ76" i="12"/>
  <c r="CI76" i="12"/>
  <c r="BY64" i="12"/>
  <c r="BX64" i="12"/>
  <c r="BW64" i="12"/>
  <c r="BV64" i="12"/>
  <c r="BU64" i="12"/>
  <c r="BY61" i="12"/>
  <c r="BX61" i="12"/>
  <c r="BW61" i="12"/>
  <c r="BV61" i="12"/>
  <c r="BU61" i="12"/>
  <c r="CN49" i="12"/>
  <c r="CM49" i="12"/>
  <c r="CL49" i="12"/>
  <c r="CK49" i="12"/>
  <c r="CJ49" i="12"/>
  <c r="CI49" i="12"/>
  <c r="CN46" i="12"/>
  <c r="CM46" i="12"/>
  <c r="CL46" i="12"/>
  <c r="CK46" i="12"/>
  <c r="CJ46" i="12"/>
  <c r="CI46" i="12"/>
  <c r="CN36" i="12"/>
  <c r="CM36" i="12"/>
  <c r="CL36" i="12"/>
  <c r="CK36" i="12"/>
  <c r="CJ36" i="12"/>
  <c r="CI36" i="12"/>
  <c r="CN33" i="12"/>
  <c r="CM33" i="12"/>
  <c r="CL33" i="12"/>
  <c r="CK33" i="12"/>
  <c r="CJ33" i="12"/>
  <c r="CI33" i="12"/>
  <c r="BU68" i="12" l="1"/>
  <c r="CI40" i="12"/>
  <c r="CM102" i="12"/>
  <c r="BV68" i="12"/>
  <c r="CL40" i="12"/>
  <c r="CL102" i="12"/>
  <c r="CM53" i="12"/>
  <c r="CK102" i="12"/>
  <c r="CN102" i="12"/>
  <c r="CJ102" i="12"/>
  <c r="CI102" i="12"/>
  <c r="BY68" i="12"/>
  <c r="BW68" i="12"/>
  <c r="BX68" i="12"/>
  <c r="CI53" i="12"/>
  <c r="CL53" i="12"/>
  <c r="CN53" i="12"/>
  <c r="CK53" i="12"/>
  <c r="CJ53" i="12"/>
  <c r="CN40" i="12"/>
  <c r="CM40" i="12"/>
  <c r="CJ40" i="12"/>
  <c r="CK40" i="12"/>
  <c r="AE8" i="12"/>
  <c r="AE22" i="12" s="1"/>
  <c r="AF13" i="12"/>
  <c r="AE13" i="12"/>
  <c r="AF10" i="12"/>
  <c r="AE10" i="12"/>
  <c r="AF19" i="12" l="1"/>
  <c r="AE19" i="12"/>
  <c r="R99" i="10" l="1"/>
  <c r="Q80" i="10" l="1"/>
  <c r="R80" i="10"/>
  <c r="Q43" i="10" l="1"/>
  <c r="R123" i="10"/>
  <c r="R120" i="10"/>
  <c r="R119" i="10"/>
  <c r="R118" i="10"/>
  <c r="R117" i="10"/>
  <c r="R116" i="10"/>
  <c r="R115" i="10"/>
  <c r="R102" i="10"/>
  <c r="R98" i="10"/>
  <c r="R95" i="10"/>
  <c r="R110" i="10" s="1"/>
  <c r="R121" i="10" s="1"/>
  <c r="R86" i="10"/>
  <c r="R84" i="10"/>
  <c r="R70" i="10"/>
  <c r="R56" i="10"/>
  <c r="BN25" i="11"/>
  <c r="BM25" i="11"/>
  <c r="BM18" i="11"/>
  <c r="BN14" i="11"/>
  <c r="BM14" i="11"/>
  <c r="P143" i="12"/>
  <c r="P142" i="12"/>
  <c r="P165" i="12" s="1"/>
  <c r="Q129" i="12"/>
  <c r="P115" i="12"/>
  <c r="CG96" i="12"/>
  <c r="CH90" i="12"/>
  <c r="CG90" i="12"/>
  <c r="CF90" i="12"/>
  <c r="CE90" i="12"/>
  <c r="CD90" i="12"/>
  <c r="CC90" i="12"/>
  <c r="CH96" i="12"/>
  <c r="CF96" i="12"/>
  <c r="CE96" i="12"/>
  <c r="CD96" i="12"/>
  <c r="CC96" i="12"/>
  <c r="CH85" i="12"/>
  <c r="CG85" i="12"/>
  <c r="CF85" i="12"/>
  <c r="CE85" i="12"/>
  <c r="CD85" i="12"/>
  <c r="CC85" i="12"/>
  <c r="CH81" i="12"/>
  <c r="CG81" i="12"/>
  <c r="CF81" i="12"/>
  <c r="CE81" i="12"/>
  <c r="CD81" i="12"/>
  <c r="CC81" i="12"/>
  <c r="CH76" i="12"/>
  <c r="CG76" i="12"/>
  <c r="CF76" i="12"/>
  <c r="CE76" i="12"/>
  <c r="CD76" i="12"/>
  <c r="CC76" i="12"/>
  <c r="BT64" i="12"/>
  <c r="BS64" i="12"/>
  <c r="BR64" i="12"/>
  <c r="BQ64" i="12"/>
  <c r="BP64" i="12"/>
  <c r="BT61" i="12"/>
  <c r="BS61" i="12"/>
  <c r="BR61" i="12"/>
  <c r="BQ61" i="12"/>
  <c r="BP61" i="12"/>
  <c r="CH49" i="12"/>
  <c r="CG49" i="12"/>
  <c r="CF49" i="12"/>
  <c r="CE49" i="12"/>
  <c r="CD49" i="12"/>
  <c r="CC49" i="12"/>
  <c r="CH46" i="12"/>
  <c r="CG46" i="12"/>
  <c r="CF46" i="12"/>
  <c r="CE46" i="12"/>
  <c r="CD46" i="12"/>
  <c r="CC46" i="12"/>
  <c r="CH36" i="12"/>
  <c r="CG36" i="12"/>
  <c r="CF36" i="12"/>
  <c r="CE36" i="12"/>
  <c r="CD36" i="12"/>
  <c r="CC36" i="12"/>
  <c r="CH33" i="12"/>
  <c r="CG33" i="12"/>
  <c r="CF33" i="12"/>
  <c r="CE33" i="12"/>
  <c r="CD33" i="12"/>
  <c r="CC33" i="12"/>
  <c r="AA17" i="12"/>
  <c r="R122" i="10" l="1"/>
  <c r="CC40" i="12"/>
  <c r="CG40" i="12"/>
  <c r="BP68" i="12"/>
  <c r="P155" i="12"/>
  <c r="BT68" i="12"/>
  <c r="P151" i="12"/>
  <c r="P159" i="12"/>
  <c r="BR68" i="12"/>
  <c r="CF102" i="12"/>
  <c r="CC102" i="12"/>
  <c r="CG102" i="12"/>
  <c r="CH102" i="12"/>
  <c r="CD102" i="12"/>
  <c r="CE102" i="12"/>
  <c r="BS68" i="12"/>
  <c r="BQ68" i="12"/>
  <c r="CD53" i="12"/>
  <c r="CE53" i="12"/>
  <c r="CF53" i="12"/>
  <c r="CC53" i="12"/>
  <c r="CG53" i="12"/>
  <c r="CH53" i="12"/>
  <c r="CD40" i="12"/>
  <c r="CH40" i="12"/>
  <c r="CE40" i="12"/>
  <c r="CF40" i="12"/>
  <c r="AC10" i="12"/>
  <c r="AC8" i="12" l="1"/>
  <c r="AC22" i="12" s="1"/>
  <c r="AD13" i="12"/>
  <c r="AC13" i="12"/>
  <c r="AC19" i="12" s="1"/>
  <c r="AD10" i="12"/>
  <c r="AD19" i="12" l="1"/>
  <c r="U7" i="13"/>
  <c r="V16" i="13"/>
  <c r="U16" i="13"/>
  <c r="W16" i="13"/>
  <c r="P181" i="12" l="1"/>
  <c r="H19" i="19" l="1"/>
  <c r="G19" i="19"/>
  <c r="J19" i="19"/>
  <c r="I19" i="19"/>
  <c r="W7" i="13" l="1"/>
  <c r="X16" i="13"/>
  <c r="Q117" i="10" l="1"/>
  <c r="P115" i="10"/>
  <c r="Q123" i="10"/>
  <c r="Q120" i="10"/>
  <c r="Q119" i="10"/>
  <c r="Q118" i="10"/>
  <c r="Q116" i="10"/>
  <c r="Q115" i="10"/>
  <c r="Q102" i="10"/>
  <c r="Q99" i="10"/>
  <c r="Q98" i="10"/>
  <c r="Q84" i="10"/>
  <c r="Q70" i="10"/>
  <c r="Q56" i="10"/>
  <c r="Q42" i="10"/>
  <c r="Q95" i="10" l="1"/>
  <c r="Q110" i="10" s="1"/>
  <c r="Q121" i="10" s="1"/>
  <c r="Q122" i="10" s="1"/>
  <c r="Q86" i="10"/>
  <c r="BL25" i="11"/>
  <c r="BK25" i="11"/>
  <c r="BK18" i="11"/>
  <c r="BL14" i="11"/>
  <c r="BK14" i="11"/>
  <c r="O143" i="12"/>
  <c r="O142" i="12"/>
  <c r="O155" i="12" s="1"/>
  <c r="P129" i="12"/>
  <c r="O115" i="12"/>
  <c r="BW81" i="12"/>
  <c r="BX81" i="12"/>
  <c r="CB96" i="12"/>
  <c r="CA96" i="12"/>
  <c r="BZ96" i="12"/>
  <c r="BY96" i="12"/>
  <c r="BX96" i="12"/>
  <c r="BW96" i="12"/>
  <c r="CB90" i="12"/>
  <c r="CA90" i="12"/>
  <c r="BZ90" i="12"/>
  <c r="BY90" i="12"/>
  <c r="BX90" i="12"/>
  <c r="BW90" i="12"/>
  <c r="CB85" i="12"/>
  <c r="CA85" i="12"/>
  <c r="BZ85" i="12"/>
  <c r="BY85" i="12"/>
  <c r="BX85" i="12"/>
  <c r="BW85" i="12"/>
  <c r="CB81" i="12"/>
  <c r="CA81" i="12"/>
  <c r="BZ81" i="12"/>
  <c r="BY81" i="12"/>
  <c r="CB76" i="12"/>
  <c r="CA76" i="12"/>
  <c r="BZ76" i="12"/>
  <c r="BY76" i="12"/>
  <c r="BX76" i="12"/>
  <c r="BW76" i="12"/>
  <c r="BN64" i="12"/>
  <c r="BO64" i="12"/>
  <c r="BM64" i="12"/>
  <c r="BL64" i="12"/>
  <c r="BO61" i="12"/>
  <c r="BN61" i="12"/>
  <c r="BM61" i="12"/>
  <c r="BL61" i="12"/>
  <c r="BK61" i="12"/>
  <c r="CB49" i="12"/>
  <c r="CA49" i="12"/>
  <c r="BZ49" i="12"/>
  <c r="BY49" i="12"/>
  <c r="BX49" i="12"/>
  <c r="BW49" i="12"/>
  <c r="CB46" i="12"/>
  <c r="CA46" i="12"/>
  <c r="BZ46" i="12"/>
  <c r="BY46" i="12"/>
  <c r="BX46" i="12"/>
  <c r="BW46" i="12"/>
  <c r="CB36" i="12"/>
  <c r="CA36" i="12"/>
  <c r="BZ36" i="12"/>
  <c r="BY36" i="12"/>
  <c r="BX36" i="12"/>
  <c r="BW36" i="12"/>
  <c r="CB33" i="12"/>
  <c r="CA33" i="12"/>
  <c r="BZ33" i="12"/>
  <c r="BY33" i="12"/>
  <c r="BX33" i="12"/>
  <c r="BW33" i="12"/>
  <c r="AA8" i="12"/>
  <c r="AA22" i="12" s="1"/>
  <c r="AB13" i="12"/>
  <c r="AA13" i="12"/>
  <c r="AB10" i="12"/>
  <c r="AA10" i="12"/>
  <c r="BZ53" i="12" l="1"/>
  <c r="O159" i="12"/>
  <c r="O165" i="12"/>
  <c r="O181" i="12" s="1"/>
  <c r="O151" i="12"/>
  <c r="CB102" i="12"/>
  <c r="BZ102" i="12"/>
  <c r="BX102" i="12"/>
  <c r="BY102" i="12"/>
  <c r="BW102" i="12"/>
  <c r="CA102" i="12"/>
  <c r="BK64" i="12"/>
  <c r="BK68" i="12" s="1"/>
  <c r="BM68" i="12"/>
  <c r="BN68" i="12"/>
  <c r="BO68" i="12"/>
  <c r="BL68" i="12"/>
  <c r="BY53" i="12"/>
  <c r="BY40" i="12"/>
  <c r="BZ40" i="12"/>
  <c r="BW53" i="12"/>
  <c r="CA53" i="12"/>
  <c r="BX53" i="12"/>
  <c r="CB53" i="12"/>
  <c r="BW40" i="12"/>
  <c r="CA40" i="12"/>
  <c r="BX40" i="12"/>
  <c r="CB40" i="12"/>
  <c r="AA19" i="12"/>
  <c r="AB19" i="12"/>
  <c r="M183" i="12"/>
  <c r="Z16" i="13" l="1"/>
  <c r="Y16" i="13"/>
  <c r="Y7" i="13"/>
  <c r="P86" i="10" l="1"/>
  <c r="P95" i="10"/>
  <c r="P110" i="10" s="1"/>
  <c r="P121" i="10" s="1"/>
  <c r="P116" i="10"/>
  <c r="P123" i="10"/>
  <c r="P120" i="10"/>
  <c r="P119" i="10"/>
  <c r="P118" i="10"/>
  <c r="P117" i="10"/>
  <c r="P102" i="10"/>
  <c r="P99" i="10"/>
  <c r="P98" i="10"/>
  <c r="P84" i="10"/>
  <c r="P70" i="10"/>
  <c r="P56" i="10"/>
  <c r="P42" i="10"/>
  <c r="P122" i="10" l="1"/>
  <c r="BJ25" i="11"/>
  <c r="BI25" i="11"/>
  <c r="BI18" i="11"/>
  <c r="BJ14" i="11"/>
  <c r="BI14" i="11"/>
  <c r="N143" i="12"/>
  <c r="N142" i="12"/>
  <c r="N165" i="12" s="1"/>
  <c r="N181" i="12" s="1"/>
  <c r="N115" i="12"/>
  <c r="BV96" i="12"/>
  <c r="BU96" i="12"/>
  <c r="BT96" i="12"/>
  <c r="BS96" i="12"/>
  <c r="BR96" i="12"/>
  <c r="BQ96" i="12"/>
  <c r="BV90" i="12"/>
  <c r="BU90" i="12"/>
  <c r="BT90" i="12"/>
  <c r="BS90" i="12"/>
  <c r="BR90" i="12"/>
  <c r="BQ90" i="12"/>
  <c r="BV85" i="12"/>
  <c r="BU85" i="12"/>
  <c r="BT85" i="12"/>
  <c r="BS85" i="12"/>
  <c r="BR85" i="12"/>
  <c r="BQ85" i="12"/>
  <c r="BV81" i="12"/>
  <c r="BU81" i="12"/>
  <c r="BT81" i="12"/>
  <c r="BS81" i="12"/>
  <c r="BR81" i="12"/>
  <c r="BQ81" i="12"/>
  <c r="BV76" i="12"/>
  <c r="BU76" i="12"/>
  <c r="BT76" i="12"/>
  <c r="BS76" i="12"/>
  <c r="BR76" i="12"/>
  <c r="BQ76" i="12"/>
  <c r="BJ64" i="12"/>
  <c r="BI64" i="12"/>
  <c r="BH64" i="12"/>
  <c r="BG64" i="12"/>
  <c r="BF64" i="12"/>
  <c r="BJ61" i="12"/>
  <c r="BI61" i="12"/>
  <c r="BH61" i="12"/>
  <c r="BG61" i="12"/>
  <c r="BF61" i="12"/>
  <c r="BI68" i="12" l="1"/>
  <c r="N151" i="12"/>
  <c r="N155" i="12"/>
  <c r="N159" i="12"/>
  <c r="BG68" i="12"/>
  <c r="BQ102" i="12"/>
  <c r="BU102" i="12"/>
  <c r="BV102" i="12"/>
  <c r="BS102" i="12"/>
  <c r="BR102" i="12"/>
  <c r="BT102" i="12"/>
  <c r="BF68" i="12"/>
  <c r="BJ68" i="12"/>
  <c r="BH68" i="12"/>
  <c r="BV49" i="12" l="1"/>
  <c r="BU49" i="12"/>
  <c r="BT49" i="12"/>
  <c r="BS49" i="12"/>
  <c r="BR49" i="12"/>
  <c r="BQ49" i="12"/>
  <c r="BV46" i="12"/>
  <c r="BU46" i="12"/>
  <c r="BT46" i="12"/>
  <c r="BS46" i="12"/>
  <c r="BR46" i="12"/>
  <c r="BQ46" i="12"/>
  <c r="BV36" i="12"/>
  <c r="BU36" i="12"/>
  <c r="BT36" i="12"/>
  <c r="BS36" i="12"/>
  <c r="BR36" i="12"/>
  <c r="BQ36" i="12"/>
  <c r="BV33" i="12"/>
  <c r="BU33" i="12"/>
  <c r="BT33" i="12"/>
  <c r="BS33" i="12"/>
  <c r="BR33" i="12"/>
  <c r="BQ33" i="12"/>
  <c r="BT40" i="12" l="1"/>
  <c r="BQ40" i="12"/>
  <c r="BS53" i="12"/>
  <c r="BU40" i="12"/>
  <c r="BQ53" i="12"/>
  <c r="BU53" i="12"/>
  <c r="BT53" i="12"/>
  <c r="BR53" i="12"/>
  <c r="BV53" i="12"/>
  <c r="BR40" i="12"/>
  <c r="BV40" i="12"/>
  <c r="BS40" i="12"/>
  <c r="Y8" i="12"/>
  <c r="Y22" i="12" s="1"/>
  <c r="Z13" i="12"/>
  <c r="Y13" i="12"/>
  <c r="Z10" i="12"/>
  <c r="Y10" i="12"/>
  <c r="Z19" i="12" l="1"/>
  <c r="Y19" i="12"/>
  <c r="R46" i="16" l="1"/>
  <c r="T46" i="16"/>
  <c r="X77" i="16"/>
  <c r="V77" i="16"/>
  <c r="X69" i="16"/>
  <c r="X46" i="16" s="1"/>
  <c r="V69" i="16"/>
  <c r="V46" i="16" s="1"/>
  <c r="X37" i="16"/>
  <c r="X5" i="16" s="1"/>
  <c r="V37" i="16"/>
  <c r="V5" i="16" s="1"/>
  <c r="X74" i="15"/>
  <c r="X72" i="15" s="1"/>
  <c r="V74" i="15"/>
  <c r="V72" i="15" s="1"/>
  <c r="X56" i="15"/>
  <c r="X42" i="15" s="1"/>
  <c r="V56" i="15"/>
  <c r="V42" i="15" s="1"/>
  <c r="X37" i="15"/>
  <c r="V37" i="15"/>
  <c r="X29" i="15"/>
  <c r="V29" i="15"/>
  <c r="X24" i="15"/>
  <c r="V24" i="15"/>
  <c r="X13" i="15"/>
  <c r="V13" i="15"/>
  <c r="V5" i="15" l="1"/>
  <c r="V91" i="15" s="1"/>
  <c r="X5" i="15"/>
  <c r="X91" i="15" s="1"/>
  <c r="X87" i="16"/>
  <c r="V87" i="16"/>
  <c r="AA7" i="13" l="1"/>
  <c r="AB16" i="13"/>
  <c r="AA16" i="13"/>
  <c r="O99" i="10" l="1"/>
  <c r="O117" i="10"/>
  <c r="O123" i="10"/>
  <c r="O120" i="10"/>
  <c r="O119" i="10"/>
  <c r="O118" i="10"/>
  <c r="O116" i="10"/>
  <c r="O115" i="10"/>
  <c r="O102" i="10"/>
  <c r="O98" i="10"/>
  <c r="O84" i="10"/>
  <c r="O70" i="10"/>
  <c r="O56" i="10"/>
  <c r="O42" i="10"/>
  <c r="BH25" i="11"/>
  <c r="BG25" i="11"/>
  <c r="BG18" i="11"/>
  <c r="BH14" i="11"/>
  <c r="BG14" i="11"/>
  <c r="M143" i="12"/>
  <c r="M142" i="12"/>
  <c r="M151" i="12" s="1"/>
  <c r="O122" i="10" l="1"/>
  <c r="O95" i="10"/>
  <c r="O110" i="10" s="1"/>
  <c r="O121" i="10" s="1"/>
  <c r="M159" i="12"/>
  <c r="M165" i="12"/>
  <c r="M181" i="12" s="1"/>
  <c r="M155" i="12"/>
  <c r="N129" i="12"/>
  <c r="M115" i="12"/>
  <c r="Z85" i="12"/>
  <c r="BD85" i="12"/>
  <c r="BC85" i="12"/>
  <c r="BB85" i="12"/>
  <c r="BA85" i="12"/>
  <c r="AZ85" i="12"/>
  <c r="AY85" i="12"/>
  <c r="AX85" i="12"/>
  <c r="AW85" i="12"/>
  <c r="AV85" i="12"/>
  <c r="AU85" i="12"/>
  <c r="AT85" i="12"/>
  <c r="AS85" i="12"/>
  <c r="AR85" i="12"/>
  <c r="AQ85" i="12"/>
  <c r="AP85" i="12"/>
  <c r="AO85" i="12"/>
  <c r="AN85" i="12"/>
  <c r="AM85" i="12"/>
  <c r="AL85" i="12"/>
  <c r="AK85" i="12"/>
  <c r="AJ85" i="12"/>
  <c r="AI85" i="12"/>
  <c r="AH85" i="12"/>
  <c r="AG85" i="12"/>
  <c r="AF85" i="12"/>
  <c r="AE85" i="12"/>
  <c r="AD85" i="12"/>
  <c r="AC85" i="12"/>
  <c r="AB85" i="12"/>
  <c r="AA85" i="12"/>
  <c r="Y85" i="12"/>
  <c r="X85" i="12"/>
  <c r="W85" i="12"/>
  <c r="V85" i="12"/>
  <c r="U85" i="12"/>
  <c r="T85" i="12"/>
  <c r="S85" i="12"/>
  <c r="R85" i="12"/>
  <c r="Q85" i="12"/>
  <c r="P85" i="12"/>
  <c r="O85" i="12"/>
  <c r="N85" i="12"/>
  <c r="M85" i="12"/>
  <c r="L85" i="12"/>
  <c r="K85" i="12"/>
  <c r="J85" i="12"/>
  <c r="I85" i="12"/>
  <c r="H85" i="12"/>
  <c r="G85" i="12"/>
  <c r="F85" i="12"/>
  <c r="E85" i="12"/>
  <c r="D85" i="12"/>
  <c r="C85" i="12"/>
  <c r="BP85" i="12"/>
  <c r="BO85" i="12"/>
  <c r="BN85" i="12"/>
  <c r="BM85" i="12"/>
  <c r="BL85" i="12"/>
  <c r="BK85" i="12"/>
  <c r="BJ85" i="12"/>
  <c r="BI85" i="12"/>
  <c r="BH85" i="12"/>
  <c r="BG85" i="12"/>
  <c r="BF85" i="12"/>
  <c r="BE85" i="12"/>
  <c r="BP81" i="12"/>
  <c r="BO81" i="12"/>
  <c r="BN81" i="12"/>
  <c r="BM81" i="12"/>
  <c r="BL81" i="12"/>
  <c r="BK81" i="12"/>
  <c r="BP96" i="12"/>
  <c r="BO96" i="12"/>
  <c r="BN96" i="12"/>
  <c r="BM96" i="12"/>
  <c r="BL96" i="12"/>
  <c r="BK96" i="12"/>
  <c r="BP90" i="12"/>
  <c r="BO90" i="12"/>
  <c r="BN90" i="12"/>
  <c r="BM90" i="12"/>
  <c r="BL90" i="12"/>
  <c r="BK90" i="12"/>
  <c r="BP76" i="12"/>
  <c r="BO76" i="12"/>
  <c r="BN76" i="12"/>
  <c r="BM76" i="12"/>
  <c r="BL76" i="12"/>
  <c r="BK76" i="12"/>
  <c r="BE64" i="12"/>
  <c r="BD64" i="12"/>
  <c r="BC64" i="12"/>
  <c r="BB64" i="12"/>
  <c r="BA64" i="12"/>
  <c r="BE61" i="12"/>
  <c r="BD61" i="12"/>
  <c r="BC61" i="12"/>
  <c r="BB61" i="12"/>
  <c r="BA61" i="12"/>
  <c r="BP49" i="12"/>
  <c r="BO49" i="12"/>
  <c r="BN49" i="12"/>
  <c r="BM49" i="12"/>
  <c r="BL49" i="12"/>
  <c r="BK49" i="12"/>
  <c r="BP46" i="12"/>
  <c r="BO46" i="12"/>
  <c r="BN46" i="12"/>
  <c r="BM46" i="12"/>
  <c r="BL46" i="12"/>
  <c r="BK46" i="12"/>
  <c r="BP36" i="12"/>
  <c r="BO36" i="12"/>
  <c r="BN36" i="12"/>
  <c r="BM36" i="12"/>
  <c r="BL36" i="12"/>
  <c r="BK36" i="12"/>
  <c r="BP33" i="12"/>
  <c r="BO33" i="12"/>
  <c r="BN33" i="12"/>
  <c r="BM33" i="12"/>
  <c r="BL33" i="12"/>
  <c r="BK33" i="12"/>
  <c r="BN40" i="12" l="1"/>
  <c r="BA68" i="12"/>
  <c r="BC68" i="12"/>
  <c r="BO40" i="12"/>
  <c r="BK40" i="12"/>
  <c r="BE68" i="12"/>
  <c r="BL102" i="12"/>
  <c r="BP102" i="12"/>
  <c r="BN102" i="12"/>
  <c r="BM102" i="12"/>
  <c r="BK102" i="12"/>
  <c r="BO102" i="12"/>
  <c r="BD68" i="12"/>
  <c r="BB68" i="12"/>
  <c r="BL53" i="12"/>
  <c r="BP53" i="12"/>
  <c r="BM53" i="12"/>
  <c r="BN53" i="12"/>
  <c r="BK53" i="12"/>
  <c r="BO53" i="12"/>
  <c r="BL40" i="12"/>
  <c r="BP40" i="12"/>
  <c r="BM40" i="12"/>
  <c r="W8" i="12"/>
  <c r="W22" i="12" s="1"/>
  <c r="X13" i="12"/>
  <c r="W13" i="12"/>
  <c r="X10" i="12"/>
  <c r="W10" i="12"/>
  <c r="X19" i="12" l="1"/>
  <c r="W19" i="12"/>
  <c r="AC7" i="13"/>
  <c r="AD16" i="13"/>
  <c r="AC16" i="13"/>
  <c r="BV36" i="8" l="1"/>
  <c r="BU36" i="8"/>
  <c r="BT36" i="8"/>
  <c r="BV21" i="8"/>
  <c r="BU21" i="8"/>
  <c r="BT21" i="8"/>
  <c r="N66" i="10" l="1"/>
  <c r="N80" i="10" l="1"/>
  <c r="BE25" i="11" l="1"/>
  <c r="BF25" i="11"/>
  <c r="BE18" i="11"/>
  <c r="BF14" i="11"/>
  <c r="BE14" i="11"/>
  <c r="N99" i="10"/>
  <c r="N123" i="10"/>
  <c r="N120" i="10"/>
  <c r="N119" i="10"/>
  <c r="N118" i="10"/>
  <c r="N117" i="10"/>
  <c r="N116" i="10"/>
  <c r="N115" i="10"/>
  <c r="N102" i="10"/>
  <c r="N98" i="10"/>
  <c r="N95" i="10"/>
  <c r="N110" i="10" s="1"/>
  <c r="N121" i="10" s="1"/>
  <c r="N84" i="10"/>
  <c r="N70" i="10"/>
  <c r="N56" i="10"/>
  <c r="N42" i="10"/>
  <c r="L143" i="12"/>
  <c r="L142" i="12"/>
  <c r="L151" i="12" s="1"/>
  <c r="M129" i="12"/>
  <c r="L129" i="12"/>
  <c r="K129" i="12"/>
  <c r="L115" i="12"/>
  <c r="BE81" i="12"/>
  <c r="BF81" i="12"/>
  <c r="BG81" i="12"/>
  <c r="BH81" i="12"/>
  <c r="BI81" i="12"/>
  <c r="BJ81" i="12"/>
  <c r="BJ96" i="12"/>
  <c r="BI96" i="12"/>
  <c r="BH96" i="12"/>
  <c r="BG96" i="12"/>
  <c r="BF96" i="12"/>
  <c r="BE96" i="12"/>
  <c r="BJ90" i="12"/>
  <c r="BI90" i="12"/>
  <c r="BH90" i="12"/>
  <c r="BG90" i="12"/>
  <c r="BF90" i="12"/>
  <c r="BE90" i="12"/>
  <c r="BJ76" i="12"/>
  <c r="BI76" i="12"/>
  <c r="BH76" i="12"/>
  <c r="BG76" i="12"/>
  <c r="BF76" i="12"/>
  <c r="BE76" i="12"/>
  <c r="AZ64" i="12"/>
  <c r="AY64" i="12"/>
  <c r="AX64" i="12"/>
  <c r="AW64" i="12"/>
  <c r="AV64" i="12"/>
  <c r="AZ61" i="12"/>
  <c r="AY61" i="12"/>
  <c r="AX61" i="12"/>
  <c r="AW61" i="12"/>
  <c r="AV61" i="12"/>
  <c r="BJ49" i="12"/>
  <c r="BI49" i="12"/>
  <c r="BH49" i="12"/>
  <c r="BG49" i="12"/>
  <c r="BF49" i="12"/>
  <c r="BE49" i="12"/>
  <c r="BJ46" i="12"/>
  <c r="BI46" i="12"/>
  <c r="BH46" i="12"/>
  <c r="BG46" i="12"/>
  <c r="BF46" i="12"/>
  <c r="BE46" i="12"/>
  <c r="BJ36" i="12"/>
  <c r="BI36" i="12"/>
  <c r="BH36" i="12"/>
  <c r="BG36" i="12"/>
  <c r="BF36" i="12"/>
  <c r="BE36" i="12"/>
  <c r="BJ33" i="12"/>
  <c r="BI33" i="12"/>
  <c r="BH33" i="12"/>
  <c r="BG33" i="12"/>
  <c r="BF33" i="12"/>
  <c r="BE33" i="12"/>
  <c r="N122" i="10" l="1"/>
  <c r="BF40" i="12"/>
  <c r="BJ40" i="12"/>
  <c r="BG40" i="12"/>
  <c r="L155" i="12"/>
  <c r="L159" i="12"/>
  <c r="L165" i="12"/>
  <c r="L181" i="12" s="1"/>
  <c r="BF102" i="12"/>
  <c r="BJ102" i="12"/>
  <c r="BG102" i="12"/>
  <c r="BH102" i="12"/>
  <c r="BE102" i="12"/>
  <c r="BI102" i="12"/>
  <c r="AY68" i="12"/>
  <c r="AV68" i="12"/>
  <c r="AZ68" i="12"/>
  <c r="AW68" i="12"/>
  <c r="AX68" i="12"/>
  <c r="BH53" i="12"/>
  <c r="BE53" i="12"/>
  <c r="BI53" i="12"/>
  <c r="BF53" i="12"/>
  <c r="BJ53" i="12"/>
  <c r="BG53" i="12"/>
  <c r="BH40" i="12"/>
  <c r="BE40" i="12"/>
  <c r="BI40" i="12"/>
  <c r="U8" i="12"/>
  <c r="U22" i="12" s="1"/>
  <c r="V13" i="12"/>
  <c r="U13" i="12"/>
  <c r="V10" i="12"/>
  <c r="U10" i="12"/>
  <c r="V19" i="12" l="1"/>
  <c r="U19" i="12"/>
  <c r="X39" i="18" l="1"/>
  <c r="X34" i="18"/>
  <c r="X33" i="18"/>
  <c r="U39" i="18"/>
  <c r="U34" i="18"/>
  <c r="U33" i="18"/>
  <c r="AE7" i="13" l="1"/>
  <c r="AF16" i="13"/>
  <c r="AE16" i="13"/>
  <c r="M95" i="10" l="1"/>
  <c r="M110" i="10" s="1"/>
  <c r="M121" i="10" s="1"/>
  <c r="M123" i="10"/>
  <c r="M120" i="10"/>
  <c r="M119" i="10"/>
  <c r="M118" i="10"/>
  <c r="M117" i="10"/>
  <c r="M116" i="10"/>
  <c r="M115" i="10"/>
  <c r="M102" i="10"/>
  <c r="M99" i="10"/>
  <c r="M98" i="10"/>
  <c r="M84" i="10"/>
  <c r="M70" i="10"/>
  <c r="M56" i="10"/>
  <c r="M42" i="10"/>
  <c r="BD25" i="11"/>
  <c r="BC25" i="11"/>
  <c r="BC18" i="11"/>
  <c r="BD14" i="11"/>
  <c r="BC14" i="11"/>
  <c r="K143" i="12"/>
  <c r="K142" i="12"/>
  <c r="K155" i="12" s="1"/>
  <c r="K115" i="12"/>
  <c r="BD81" i="12"/>
  <c r="BC81" i="12"/>
  <c r="BB81" i="12"/>
  <c r="BA81" i="12"/>
  <c r="AZ81" i="12"/>
  <c r="AY81" i="12"/>
  <c r="BD96" i="12"/>
  <c r="BC96" i="12"/>
  <c r="BB96" i="12"/>
  <c r="BA96" i="12"/>
  <c r="AZ96" i="12"/>
  <c r="AY96" i="12"/>
  <c r="BD90" i="12"/>
  <c r="BC90" i="12"/>
  <c r="BB90" i="12"/>
  <c r="BA90" i="12"/>
  <c r="AZ90" i="12"/>
  <c r="AY90" i="12"/>
  <c r="BD76" i="12"/>
  <c r="BC76" i="12"/>
  <c r="BB76" i="12"/>
  <c r="BA76" i="12"/>
  <c r="AZ76" i="12"/>
  <c r="AY76" i="12"/>
  <c r="AU64" i="12"/>
  <c r="AT64" i="12"/>
  <c r="AS64" i="12"/>
  <c r="AR64" i="12"/>
  <c r="AQ64" i="12"/>
  <c r="AU61" i="12"/>
  <c r="AT61" i="12"/>
  <c r="AS61" i="12"/>
  <c r="AR61" i="12"/>
  <c r="AQ61" i="12"/>
  <c r="BD49" i="12"/>
  <c r="BC49" i="12"/>
  <c r="BB49" i="12"/>
  <c r="BA49" i="12"/>
  <c r="AZ49" i="12"/>
  <c r="AY49" i="12"/>
  <c r="BD46" i="12"/>
  <c r="BC46" i="12"/>
  <c r="BB46" i="12"/>
  <c r="BA46" i="12"/>
  <c r="AZ46" i="12"/>
  <c r="AY46" i="12"/>
  <c r="BD36" i="12"/>
  <c r="BC36" i="12"/>
  <c r="BB36" i="12"/>
  <c r="BA36" i="12"/>
  <c r="AZ36" i="12"/>
  <c r="AY36" i="12"/>
  <c r="BD33" i="12"/>
  <c r="BC33" i="12"/>
  <c r="BB33" i="12"/>
  <c r="BA33" i="12"/>
  <c r="AZ33" i="12"/>
  <c r="AY33" i="12"/>
  <c r="T10" i="12"/>
  <c r="S10" i="12"/>
  <c r="T13" i="12"/>
  <c r="S13" i="12"/>
  <c r="S8" i="12"/>
  <c r="S22" i="12" s="1"/>
  <c r="M122" i="10" l="1"/>
  <c r="T19" i="12"/>
  <c r="BA40" i="12"/>
  <c r="BD40" i="12"/>
  <c r="BB40" i="12"/>
  <c r="AY40" i="12"/>
  <c r="BC40" i="12"/>
  <c r="AZ40" i="12"/>
  <c r="K159" i="12"/>
  <c r="AR68" i="12"/>
  <c r="K165" i="12"/>
  <c r="K181" i="12" s="1"/>
  <c r="K151" i="12"/>
  <c r="S19" i="12"/>
  <c r="AT68" i="12"/>
  <c r="BA102" i="12"/>
  <c r="AY102" i="12"/>
  <c r="BC102" i="12"/>
  <c r="AZ102" i="12"/>
  <c r="BD102" i="12"/>
  <c r="BB102" i="12"/>
  <c r="AQ68" i="12"/>
  <c r="AU68" i="12"/>
  <c r="AS68" i="12"/>
  <c r="BA53" i="12"/>
  <c r="AY53" i="12"/>
  <c r="BC53" i="12"/>
  <c r="BD53" i="12"/>
  <c r="AZ53" i="12"/>
  <c r="BB53" i="12"/>
  <c r="AG7" i="13" l="1"/>
  <c r="AH16" i="13"/>
  <c r="AG16" i="13"/>
  <c r="BA18" i="11" l="1"/>
  <c r="Q8" i="12" l="1"/>
  <c r="L86" i="10" l="1"/>
  <c r="L123" i="10" l="1"/>
  <c r="L120" i="10"/>
  <c r="L119" i="10"/>
  <c r="L118" i="10"/>
  <c r="L117" i="10"/>
  <c r="L116" i="10"/>
  <c r="L115" i="10"/>
  <c r="L102" i="10"/>
  <c r="L99" i="10"/>
  <c r="L98" i="10"/>
  <c r="L95" i="10"/>
  <c r="L84" i="10"/>
  <c r="L70" i="10"/>
  <c r="L56" i="10"/>
  <c r="L42" i="10"/>
  <c r="L110" i="10" l="1"/>
  <c r="L121" i="10" s="1"/>
  <c r="L122" i="10" s="1"/>
  <c r="BB25" i="11" l="1"/>
  <c r="BA25" i="11"/>
  <c r="BB14" i="11"/>
  <c r="BA14" i="11"/>
  <c r="J143" i="12"/>
  <c r="J142" i="12"/>
  <c r="J151" i="12" s="1"/>
  <c r="C81" i="12"/>
  <c r="AR81" i="12"/>
  <c r="AQ81" i="12"/>
  <c r="AP81" i="12"/>
  <c r="AO81" i="12"/>
  <c r="AN81" i="12"/>
  <c r="AM81" i="12"/>
  <c r="AL81" i="12"/>
  <c r="AK81" i="12"/>
  <c r="AJ81" i="12"/>
  <c r="AI81" i="12"/>
  <c r="AH81" i="12"/>
  <c r="AG81" i="12"/>
  <c r="AF81" i="12"/>
  <c r="AE81" i="12"/>
  <c r="AD81" i="12"/>
  <c r="AC81" i="12"/>
  <c r="AB81" i="12"/>
  <c r="AA81" i="12"/>
  <c r="Z81" i="12"/>
  <c r="Y81" i="12"/>
  <c r="X81" i="12"/>
  <c r="W81" i="12"/>
  <c r="V81" i="12"/>
  <c r="U81" i="12"/>
  <c r="T81" i="12"/>
  <c r="S81" i="12"/>
  <c r="R81" i="12"/>
  <c r="Q81" i="12"/>
  <c r="P81" i="12"/>
  <c r="O81" i="12"/>
  <c r="N81" i="12"/>
  <c r="M81" i="12"/>
  <c r="L81" i="12"/>
  <c r="K81" i="12"/>
  <c r="J81" i="12"/>
  <c r="I81" i="12"/>
  <c r="H81" i="12"/>
  <c r="G81" i="12"/>
  <c r="F81" i="12"/>
  <c r="E81" i="12"/>
  <c r="D81" i="12"/>
  <c r="AX81" i="12"/>
  <c r="AW81" i="12"/>
  <c r="AV81" i="12"/>
  <c r="AU81" i="12"/>
  <c r="AT81" i="12"/>
  <c r="AS81" i="12"/>
  <c r="AX96" i="12"/>
  <c r="AW96" i="12"/>
  <c r="AV96" i="12"/>
  <c r="AU96" i="12"/>
  <c r="AT96" i="12"/>
  <c r="AS96" i="12"/>
  <c r="AX90" i="12"/>
  <c r="AW90" i="12"/>
  <c r="AV90" i="12"/>
  <c r="AU90" i="12"/>
  <c r="AT90" i="12"/>
  <c r="AS90" i="12"/>
  <c r="AX76" i="12"/>
  <c r="AW76" i="12"/>
  <c r="AV76" i="12"/>
  <c r="AU76" i="12"/>
  <c r="AT76" i="12"/>
  <c r="AS76" i="12"/>
  <c r="AP64" i="12"/>
  <c r="AO64" i="12"/>
  <c r="AN64" i="12"/>
  <c r="AM64" i="12"/>
  <c r="AL64" i="12"/>
  <c r="AP61" i="12"/>
  <c r="AO61" i="12"/>
  <c r="AN61" i="12"/>
  <c r="AM61" i="12"/>
  <c r="AL61" i="12"/>
  <c r="AX49" i="12"/>
  <c r="AW49" i="12"/>
  <c r="AV49" i="12"/>
  <c r="AU49" i="12"/>
  <c r="AT49" i="12"/>
  <c r="AS49" i="12"/>
  <c r="AX46" i="12"/>
  <c r="AW46" i="12"/>
  <c r="AV46" i="12"/>
  <c r="AU46" i="12"/>
  <c r="AT46" i="12"/>
  <c r="AS46" i="12"/>
  <c r="AS44" i="12"/>
  <c r="AX36" i="12"/>
  <c r="AW36" i="12"/>
  <c r="AV36" i="12"/>
  <c r="AU36" i="12"/>
  <c r="AT36" i="12"/>
  <c r="AS36" i="12"/>
  <c r="AX33" i="12"/>
  <c r="AW33" i="12"/>
  <c r="AV33" i="12"/>
  <c r="AU33" i="12"/>
  <c r="AT33" i="12"/>
  <c r="AS33" i="12"/>
  <c r="R13" i="12"/>
  <c r="R10" i="12"/>
  <c r="Q13" i="12"/>
  <c r="Q10" i="12"/>
  <c r="R19" i="12" l="1"/>
  <c r="AM68" i="12"/>
  <c r="J165" i="12"/>
  <c r="J181" i="12" s="1"/>
  <c r="AX40" i="12"/>
  <c r="Q19" i="12"/>
  <c r="AV40" i="12"/>
  <c r="J159" i="12"/>
  <c r="J155" i="12"/>
  <c r="AS40" i="12"/>
  <c r="AW40" i="12"/>
  <c r="AU53" i="12"/>
  <c r="AW102" i="12"/>
  <c r="AS102" i="12"/>
  <c r="AU102" i="12"/>
  <c r="AT102" i="12"/>
  <c r="AX102" i="12"/>
  <c r="AV102" i="12"/>
  <c r="AL68" i="12"/>
  <c r="AO68" i="12"/>
  <c r="AP68" i="12"/>
  <c r="AN68" i="12"/>
  <c r="AX53" i="12"/>
  <c r="AT53" i="12"/>
  <c r="AS53" i="12"/>
  <c r="AW53" i="12"/>
  <c r="AV53" i="12"/>
  <c r="AU40" i="12"/>
  <c r="AT40" i="12"/>
  <c r="Q22" i="12" l="1"/>
  <c r="T77" i="16" l="1"/>
  <c r="R77" i="16"/>
  <c r="T72" i="15"/>
  <c r="R72" i="15"/>
  <c r="T42" i="15"/>
  <c r="R42" i="15"/>
  <c r="T5" i="15"/>
  <c r="R5" i="15"/>
  <c r="T87" i="16" l="1"/>
  <c r="T91" i="15"/>
  <c r="R87" i="16"/>
  <c r="R91" i="15"/>
  <c r="K56" i="10" l="1"/>
  <c r="K102" i="10" l="1"/>
  <c r="K95" i="10"/>
  <c r="K110" i="10" s="1"/>
  <c r="K121" i="10" s="1"/>
  <c r="K86" i="10"/>
  <c r="K84" i="10"/>
  <c r="K123" i="10"/>
  <c r="K120" i="10"/>
  <c r="K119" i="10"/>
  <c r="K118" i="10"/>
  <c r="K117" i="10"/>
  <c r="K116" i="10"/>
  <c r="K115" i="10"/>
  <c r="K99" i="10"/>
  <c r="K98" i="10"/>
  <c r="K122" i="10" l="1"/>
  <c r="K42" i="10"/>
  <c r="K70" i="10"/>
  <c r="AY18" i="11" l="1"/>
  <c r="AZ25" i="11"/>
  <c r="AY25" i="11"/>
  <c r="AZ14" i="11"/>
  <c r="AY14" i="11"/>
  <c r="I143" i="12"/>
  <c r="I142" i="12"/>
  <c r="I159" i="12" s="1"/>
  <c r="H142" i="12"/>
  <c r="J129" i="12"/>
  <c r="I115" i="12"/>
  <c r="AR96" i="12"/>
  <c r="AQ96" i="12"/>
  <c r="AP96" i="12"/>
  <c r="AO96" i="12"/>
  <c r="AN96" i="12"/>
  <c r="AM96" i="12"/>
  <c r="AR90" i="12"/>
  <c r="AQ90" i="12"/>
  <c r="AP90" i="12"/>
  <c r="AO90" i="12"/>
  <c r="AN90" i="12"/>
  <c r="AM90" i="12"/>
  <c r="AR76" i="12"/>
  <c r="AQ76" i="12"/>
  <c r="AP76" i="12"/>
  <c r="AO76" i="12"/>
  <c r="AN76" i="12"/>
  <c r="AM76" i="12"/>
  <c r="AM44" i="12"/>
  <c r="I155" i="12" l="1"/>
  <c r="I165" i="12"/>
  <c r="I151" i="12"/>
  <c r="AO102" i="12"/>
  <c r="AM102" i="12"/>
  <c r="AQ102" i="12"/>
  <c r="AN102" i="12"/>
  <c r="AR102" i="12"/>
  <c r="AP102" i="12"/>
  <c r="AK64" i="12"/>
  <c r="AJ64" i="12"/>
  <c r="AI64" i="12"/>
  <c r="AH64" i="12"/>
  <c r="AG64" i="12"/>
  <c r="AK61" i="12"/>
  <c r="AJ61" i="12"/>
  <c r="AI61" i="12"/>
  <c r="AH61" i="12"/>
  <c r="AG61" i="12"/>
  <c r="AR49" i="12"/>
  <c r="AQ49" i="12"/>
  <c r="AP49" i="12"/>
  <c r="AO49" i="12"/>
  <c r="AN49" i="12"/>
  <c r="AM49" i="12"/>
  <c r="AR46" i="12"/>
  <c r="AQ46" i="12"/>
  <c r="AP46" i="12"/>
  <c r="AO46" i="12"/>
  <c r="AN46" i="12"/>
  <c r="AM46" i="12"/>
  <c r="AR36" i="12"/>
  <c r="AQ36" i="12"/>
  <c r="AP36" i="12"/>
  <c r="AO36" i="12"/>
  <c r="AN36" i="12"/>
  <c r="AM36" i="12"/>
  <c r="AR33" i="12"/>
  <c r="AQ33" i="12"/>
  <c r="AP33" i="12"/>
  <c r="AO33" i="12"/>
  <c r="AN33" i="12"/>
  <c r="AM33" i="12"/>
  <c r="AM40" i="12" l="1"/>
  <c r="AP40" i="12"/>
  <c r="AQ40" i="12"/>
  <c r="AM53" i="12"/>
  <c r="AQ53" i="12"/>
  <c r="AO53" i="12"/>
  <c r="AG68" i="12"/>
  <c r="AK68" i="12"/>
  <c r="AJ68" i="12"/>
  <c r="AI68" i="12"/>
  <c r="AH68" i="12"/>
  <c r="AN53" i="12"/>
  <c r="AR53" i="12"/>
  <c r="AP53" i="12"/>
  <c r="AO40" i="12"/>
  <c r="AN40" i="12"/>
  <c r="AR40" i="12"/>
  <c r="O8" i="12"/>
  <c r="O22" i="12" s="1"/>
  <c r="P13" i="12"/>
  <c r="O13" i="12"/>
  <c r="P10" i="12"/>
  <c r="O10" i="12"/>
  <c r="O19" i="12" l="1"/>
  <c r="P19" i="12"/>
  <c r="AI7" i="13"/>
  <c r="AJ16" i="13"/>
  <c r="AI16" i="13"/>
  <c r="DD21" i="8" l="1"/>
  <c r="DE21" i="8"/>
  <c r="DF21" i="8"/>
  <c r="DJ21" i="8"/>
  <c r="DK21" i="8"/>
  <c r="DL21" i="8"/>
  <c r="EH21" i="8"/>
  <c r="EI21" i="8"/>
  <c r="EJ21" i="8"/>
  <c r="EN21" i="8"/>
  <c r="EO21" i="8"/>
  <c r="EP21" i="8"/>
  <c r="EZ21" i="8"/>
  <c r="FA21" i="8"/>
  <c r="FB21" i="8"/>
  <c r="GV21" i="8"/>
  <c r="GW21" i="8"/>
  <c r="GX21" i="8"/>
  <c r="HB21" i="8"/>
  <c r="HC21" i="8"/>
  <c r="HD21" i="8"/>
  <c r="HH21" i="8"/>
  <c r="HI21" i="8"/>
  <c r="HJ21" i="8"/>
  <c r="HN21" i="8"/>
  <c r="HO21" i="8"/>
  <c r="HP21" i="8"/>
  <c r="HT21" i="8"/>
  <c r="HU21" i="8"/>
  <c r="HV21" i="8"/>
  <c r="HZ21" i="8"/>
  <c r="IA21" i="8"/>
  <c r="IB21" i="8"/>
  <c r="DD36" i="8"/>
  <c r="DE36" i="8"/>
  <c r="DF36" i="8"/>
  <c r="DJ36" i="8"/>
  <c r="DK36" i="8"/>
  <c r="DL36" i="8"/>
  <c r="EH36" i="8"/>
  <c r="EI36" i="8"/>
  <c r="EJ36" i="8"/>
  <c r="EN36" i="8"/>
  <c r="EO36" i="8"/>
  <c r="EP36" i="8"/>
  <c r="EZ36" i="8"/>
  <c r="FA36" i="8"/>
  <c r="FB36" i="8"/>
  <c r="GV36" i="8"/>
  <c r="GW36" i="8"/>
  <c r="GX36" i="8"/>
  <c r="HB36" i="8"/>
  <c r="HC36" i="8"/>
  <c r="HD36" i="8"/>
  <c r="HH36" i="8"/>
  <c r="HI36" i="8"/>
  <c r="HJ36" i="8"/>
  <c r="HN36" i="8"/>
  <c r="HO36" i="8"/>
  <c r="HP36" i="8"/>
  <c r="HT36" i="8"/>
  <c r="HU36" i="8"/>
  <c r="HV36" i="8"/>
  <c r="HZ36" i="8"/>
  <c r="IA36" i="8"/>
  <c r="IB36" i="8"/>
  <c r="H174" i="12" l="1"/>
  <c r="H181" i="12"/>
  <c r="G181" i="12"/>
  <c r="F181" i="12"/>
  <c r="E181" i="12"/>
  <c r="D181" i="12"/>
  <c r="C181" i="12"/>
  <c r="J43" i="10"/>
  <c r="J30" i="10"/>
  <c r="J99" i="10" l="1"/>
  <c r="J123" i="10"/>
  <c r="J120" i="10"/>
  <c r="J119" i="10"/>
  <c r="J118" i="10"/>
  <c r="J117" i="10"/>
  <c r="J116" i="10"/>
  <c r="J115" i="10"/>
  <c r="J110" i="10"/>
  <c r="J121" i="10" s="1"/>
  <c r="J102" i="10"/>
  <c r="J98" i="10"/>
  <c r="J84" i="10"/>
  <c r="J70" i="10"/>
  <c r="J56" i="10"/>
  <c r="J42" i="10"/>
  <c r="J122" i="10" l="1"/>
  <c r="AK7" i="13" l="1"/>
  <c r="AL16" i="13"/>
  <c r="AK16" i="13"/>
  <c r="M8" i="12"/>
  <c r="AX25" i="11"/>
  <c r="AW25" i="11"/>
  <c r="AX14" i="11"/>
  <c r="AW14" i="11"/>
  <c r="I129" i="12" l="1"/>
  <c r="H115" i="12"/>
  <c r="AL96" i="12"/>
  <c r="AK96" i="12"/>
  <c r="AJ96" i="12"/>
  <c r="AI96" i="12"/>
  <c r="AH96" i="12"/>
  <c r="AG96" i="12"/>
  <c r="AL90" i="12"/>
  <c r="AK90" i="12"/>
  <c r="AJ90" i="12"/>
  <c r="AI90" i="12"/>
  <c r="AH90" i="12"/>
  <c r="AG90" i="12"/>
  <c r="AL76" i="12"/>
  <c r="AK76" i="12"/>
  <c r="AJ76" i="12"/>
  <c r="AI76" i="12"/>
  <c r="AH76" i="12"/>
  <c r="AG76" i="12"/>
  <c r="AF64" i="12"/>
  <c r="AE64" i="12"/>
  <c r="AD64" i="12"/>
  <c r="AC64" i="12"/>
  <c r="AB64" i="12"/>
  <c r="AF61" i="12"/>
  <c r="AE61" i="12"/>
  <c r="AD61" i="12"/>
  <c r="AC61" i="12"/>
  <c r="AB61" i="12"/>
  <c r="AL49" i="12"/>
  <c r="AK49" i="12"/>
  <c r="AJ49" i="12"/>
  <c r="AI49" i="12"/>
  <c r="AH49" i="12"/>
  <c r="AG49" i="12"/>
  <c r="AL46" i="12"/>
  <c r="AK46" i="12"/>
  <c r="AJ46" i="12"/>
  <c r="AI46" i="12"/>
  <c r="AH46" i="12"/>
  <c r="AG46" i="12"/>
  <c r="AL36" i="12"/>
  <c r="AK36" i="12"/>
  <c r="AJ36" i="12"/>
  <c r="AI36" i="12"/>
  <c r="AH36" i="12"/>
  <c r="AG36" i="12"/>
  <c r="AL33" i="12"/>
  <c r="AK33" i="12"/>
  <c r="AJ33" i="12"/>
  <c r="AI33" i="12"/>
  <c r="AH33" i="12"/>
  <c r="AG33" i="12"/>
  <c r="N13" i="12"/>
  <c r="M13" i="12"/>
  <c r="N10" i="12"/>
  <c r="M10" i="12"/>
  <c r="AG53" i="12" l="1"/>
  <c r="AB68" i="12"/>
  <c r="AF68" i="12"/>
  <c r="AJ40" i="12"/>
  <c r="AJ53" i="12"/>
  <c r="AL53" i="12"/>
  <c r="AD68" i="12"/>
  <c r="AG40" i="12"/>
  <c r="AK40" i="12"/>
  <c r="AH102" i="12"/>
  <c r="AL102" i="12"/>
  <c r="AJ102" i="12"/>
  <c r="AI102" i="12"/>
  <c r="AG102" i="12"/>
  <c r="AK102" i="12"/>
  <c r="AC68" i="12"/>
  <c r="AE68" i="12"/>
  <c r="AI53" i="12"/>
  <c r="AK53" i="12"/>
  <c r="AH53" i="12"/>
  <c r="AI40" i="12"/>
  <c r="AH40" i="12"/>
  <c r="AL40" i="12"/>
  <c r="M19" i="12"/>
  <c r="N19" i="12"/>
  <c r="D174" i="12" l="1"/>
  <c r="G174" i="12"/>
  <c r="E174" i="12"/>
  <c r="F174" i="12"/>
  <c r="C174" i="12" l="1"/>
  <c r="C80" i="10"/>
  <c r="D80" i="10"/>
  <c r="E80" i="10"/>
  <c r="F80" i="10"/>
  <c r="N48" i="16" l="1"/>
  <c r="P48" i="16"/>
  <c r="L77" i="16"/>
  <c r="J77" i="16"/>
  <c r="L69" i="16"/>
  <c r="J69" i="16"/>
  <c r="L62" i="16"/>
  <c r="J62" i="16"/>
  <c r="L58" i="16"/>
  <c r="J58" i="16"/>
  <c r="L55" i="16"/>
  <c r="J55" i="16"/>
  <c r="L51" i="16"/>
  <c r="J51" i="16"/>
  <c r="J46" i="16" s="1"/>
  <c r="L37" i="16"/>
  <c r="J37" i="16"/>
  <c r="L31" i="16"/>
  <c r="J31" i="16"/>
  <c r="L27" i="16"/>
  <c r="J27" i="16"/>
  <c r="L24" i="16"/>
  <c r="J24" i="16"/>
  <c r="L20" i="16"/>
  <c r="J20" i="16"/>
  <c r="L17" i="16"/>
  <c r="J17" i="16"/>
  <c r="L12" i="16"/>
  <c r="J12" i="16"/>
  <c r="L7" i="16"/>
  <c r="L5" i="16" s="1"/>
  <c r="J7" i="16"/>
  <c r="J5" i="16" s="1"/>
  <c r="L86" i="15"/>
  <c r="J86" i="15"/>
  <c r="L79" i="15"/>
  <c r="J79" i="15"/>
  <c r="L74" i="15"/>
  <c r="J74" i="15"/>
  <c r="L61" i="15"/>
  <c r="J61" i="15"/>
  <c r="L56" i="15"/>
  <c r="J56" i="15"/>
  <c r="L53" i="15"/>
  <c r="J53" i="15"/>
  <c r="L48" i="15"/>
  <c r="J48" i="15"/>
  <c r="L37" i="15"/>
  <c r="J37" i="15"/>
  <c r="L29" i="15"/>
  <c r="J29" i="15"/>
  <c r="L24" i="15"/>
  <c r="J24" i="15"/>
  <c r="L13" i="15"/>
  <c r="J13" i="15"/>
  <c r="L9" i="15"/>
  <c r="J9" i="15"/>
  <c r="AN16" i="13"/>
  <c r="AM16" i="13"/>
  <c r="AM7" i="13"/>
  <c r="L46" i="16" l="1"/>
  <c r="L5" i="15"/>
  <c r="L42" i="15"/>
  <c r="J5" i="15"/>
  <c r="J42" i="15"/>
  <c r="J72" i="15"/>
  <c r="L72" i="15"/>
  <c r="L87" i="16" l="1"/>
  <c r="L91" i="15"/>
  <c r="J91" i="15"/>
  <c r="J87" i="16"/>
  <c r="I110" i="10"/>
  <c r="I121" i="10" s="1"/>
  <c r="I115" i="10"/>
  <c r="I123" i="10"/>
  <c r="I120" i="10"/>
  <c r="I119" i="10"/>
  <c r="I118" i="10"/>
  <c r="I117" i="10"/>
  <c r="I116" i="10"/>
  <c r="C123" i="10"/>
  <c r="D123" i="10"/>
  <c r="E123" i="10"/>
  <c r="F123" i="10"/>
  <c r="G123" i="10"/>
  <c r="C121" i="10"/>
  <c r="C122" i="10" s="1"/>
  <c r="D121" i="10"/>
  <c r="D122" i="10" s="1"/>
  <c r="E121" i="10"/>
  <c r="E122" i="10" s="1"/>
  <c r="F121" i="10"/>
  <c r="F122" i="10" s="1"/>
  <c r="H121" i="10"/>
  <c r="G121" i="10"/>
  <c r="G122" i="10" s="1"/>
  <c r="I122" i="10" l="1"/>
  <c r="H123" i="10" l="1"/>
  <c r="H120" i="10"/>
  <c r="H122" i="10" s="1"/>
  <c r="H119" i="10"/>
  <c r="H118" i="10"/>
  <c r="H116" i="10"/>
  <c r="H117" i="10"/>
  <c r="C42" i="10" l="1"/>
  <c r="D42" i="10"/>
  <c r="E42" i="10"/>
  <c r="F42" i="10"/>
  <c r="G42" i="10"/>
  <c r="H42" i="10"/>
  <c r="I42" i="10"/>
  <c r="I102" i="10"/>
  <c r="I99" i="10"/>
  <c r="I98" i="10"/>
  <c r="I84" i="10"/>
  <c r="I70" i="10"/>
  <c r="I56" i="10"/>
  <c r="AV25" i="11" l="1"/>
  <c r="AU25" i="11"/>
  <c r="AV14" i="11"/>
  <c r="AU14" i="11"/>
  <c r="H129" i="12" l="1"/>
  <c r="G115" i="12"/>
  <c r="AB96" i="12"/>
  <c r="AC96" i="12"/>
  <c r="AD96" i="12"/>
  <c r="AE96" i="12"/>
  <c r="AF96" i="12"/>
  <c r="AA96" i="12"/>
  <c r="AB90" i="12"/>
  <c r="AC90" i="12"/>
  <c r="AD90" i="12"/>
  <c r="AE90" i="12"/>
  <c r="AF90" i="12"/>
  <c r="AA90" i="12"/>
  <c r="AB76" i="12"/>
  <c r="AC76" i="12"/>
  <c r="AD76" i="12"/>
  <c r="AE76" i="12"/>
  <c r="AF76" i="12"/>
  <c r="AA76" i="12"/>
  <c r="AA64" i="12"/>
  <c r="Z64" i="12"/>
  <c r="Y64" i="12"/>
  <c r="X64" i="12"/>
  <c r="W64" i="12"/>
  <c r="AA61" i="12"/>
  <c r="Z61" i="12"/>
  <c r="Y61" i="12"/>
  <c r="X61" i="12"/>
  <c r="W61" i="12"/>
  <c r="AF49" i="12"/>
  <c r="AE49" i="12"/>
  <c r="AD49" i="12"/>
  <c r="AC49" i="12"/>
  <c r="AB49" i="12"/>
  <c r="AA49" i="12"/>
  <c r="AF46" i="12"/>
  <c r="AE46" i="12"/>
  <c r="AD46" i="12"/>
  <c r="AC46" i="12"/>
  <c r="AB46" i="12"/>
  <c r="AA46" i="12"/>
  <c r="AF36" i="12"/>
  <c r="AE36" i="12"/>
  <c r="AD36" i="12"/>
  <c r="AC36" i="12"/>
  <c r="AB36" i="12"/>
  <c r="AA36" i="12"/>
  <c r="AF33" i="12"/>
  <c r="AE33" i="12"/>
  <c r="AD33" i="12"/>
  <c r="AC33" i="12"/>
  <c r="AB33" i="12"/>
  <c r="AA33" i="12"/>
  <c r="AE40" i="12" l="1"/>
  <c r="AA40" i="12"/>
  <c r="AA68" i="12"/>
  <c r="AD40" i="12"/>
  <c r="W68" i="12"/>
  <c r="AF102" i="12"/>
  <c r="AB102" i="12"/>
  <c r="AC102" i="12"/>
  <c r="AE102" i="12"/>
  <c r="AA102" i="12"/>
  <c r="AD102" i="12"/>
  <c r="AA53" i="12"/>
  <c r="Z68" i="12"/>
  <c r="X68" i="12"/>
  <c r="Y68" i="12"/>
  <c r="AE53" i="12"/>
  <c r="AC53" i="12"/>
  <c r="AB53" i="12"/>
  <c r="AF53" i="12"/>
  <c r="AD53" i="12"/>
  <c r="AC40" i="12"/>
  <c r="AB40" i="12"/>
  <c r="AF40" i="12"/>
  <c r="K8" i="12" l="1"/>
  <c r="L13" i="12"/>
  <c r="K13" i="12"/>
  <c r="L10" i="12"/>
  <c r="K10" i="12"/>
  <c r="AO7" i="13"/>
  <c r="L19" i="12" l="1"/>
  <c r="K19" i="12"/>
  <c r="H99" i="10"/>
  <c r="H102" i="10"/>
  <c r="H98" i="10"/>
  <c r="H84" i="10"/>
  <c r="H70" i="10"/>
  <c r="H56" i="10"/>
  <c r="AT25" i="11" l="1"/>
  <c r="AS25" i="11"/>
  <c r="AT14" i="11"/>
  <c r="AS14" i="11"/>
  <c r="G129" i="12" l="1"/>
  <c r="F115" i="12"/>
  <c r="Z102" i="12"/>
  <c r="Y102" i="12"/>
  <c r="X102" i="12"/>
  <c r="W102" i="12"/>
  <c r="V102" i="12"/>
  <c r="U102" i="12"/>
  <c r="V64" i="12"/>
  <c r="U64" i="12"/>
  <c r="T64" i="12"/>
  <c r="S64" i="12"/>
  <c r="R64" i="12"/>
  <c r="V61" i="12"/>
  <c r="U61" i="12"/>
  <c r="T61" i="12"/>
  <c r="S61" i="12"/>
  <c r="R61" i="12"/>
  <c r="Z49" i="12"/>
  <c r="Y49" i="12"/>
  <c r="X49" i="12"/>
  <c r="W49" i="12"/>
  <c r="V49" i="12"/>
  <c r="U49" i="12"/>
  <c r="Z46" i="12"/>
  <c r="Y46" i="12"/>
  <c r="X46" i="12"/>
  <c r="W46" i="12"/>
  <c r="V46" i="12"/>
  <c r="U46" i="12"/>
  <c r="Z36" i="12"/>
  <c r="Y36" i="12"/>
  <c r="X36" i="12"/>
  <c r="W36" i="12"/>
  <c r="V36" i="12"/>
  <c r="U36" i="12"/>
  <c r="Z33" i="12"/>
  <c r="Y33" i="12"/>
  <c r="X33" i="12"/>
  <c r="W33" i="12"/>
  <c r="V33" i="12"/>
  <c r="U33" i="12"/>
  <c r="I8" i="12"/>
  <c r="J13" i="12"/>
  <c r="I13" i="12"/>
  <c r="J10" i="12"/>
  <c r="I10" i="12"/>
  <c r="U68" i="12" l="1"/>
  <c r="I19" i="12"/>
  <c r="J19" i="12"/>
  <c r="U53" i="12"/>
  <c r="X40" i="12"/>
  <c r="X53" i="12"/>
  <c r="V53" i="12"/>
  <c r="Z53" i="12"/>
  <c r="T68" i="12"/>
  <c r="U40" i="12"/>
  <c r="Y40" i="12"/>
  <c r="W53" i="12"/>
  <c r="S68" i="12"/>
  <c r="R68" i="12"/>
  <c r="V68" i="12"/>
  <c r="Y53" i="12"/>
  <c r="W40" i="12"/>
  <c r="V40" i="12"/>
  <c r="Z40" i="12"/>
  <c r="AQ7" i="13" l="1"/>
  <c r="N77" i="16"/>
  <c r="P77" i="16"/>
  <c r="P69" i="16"/>
  <c r="N69" i="16"/>
  <c r="P62" i="16"/>
  <c r="N62" i="16"/>
  <c r="P58" i="16"/>
  <c r="N58" i="16"/>
  <c r="P55" i="16"/>
  <c r="N55" i="16"/>
  <c r="P51" i="16"/>
  <c r="N51" i="16"/>
  <c r="P37" i="16"/>
  <c r="N37" i="16"/>
  <c r="P31" i="16"/>
  <c r="N31" i="16"/>
  <c r="P27" i="16"/>
  <c r="N27" i="16"/>
  <c r="P24" i="16"/>
  <c r="N24" i="16"/>
  <c r="P20" i="16"/>
  <c r="N20" i="16"/>
  <c r="P17" i="16"/>
  <c r="N17" i="16"/>
  <c r="P12" i="16"/>
  <c r="N12" i="16"/>
  <c r="P7" i="16"/>
  <c r="P5" i="16" s="1"/>
  <c r="N7" i="16"/>
  <c r="P53" i="15"/>
  <c r="N53" i="15"/>
  <c r="F37" i="15"/>
  <c r="H37" i="15"/>
  <c r="N37" i="15"/>
  <c r="AT37" i="15"/>
  <c r="P37" i="15"/>
  <c r="P86" i="15"/>
  <c r="N86" i="15"/>
  <c r="P79" i="15"/>
  <c r="N79" i="15"/>
  <c r="P74" i="15"/>
  <c r="N74" i="15"/>
  <c r="P61" i="15"/>
  <c r="N61" i="15"/>
  <c r="P56" i="15"/>
  <c r="N56" i="15"/>
  <c r="P48" i="15"/>
  <c r="N48" i="15"/>
  <c r="P29" i="15"/>
  <c r="N29" i="15"/>
  <c r="P24" i="15"/>
  <c r="N24" i="15"/>
  <c r="P13" i="15"/>
  <c r="N13" i="15"/>
  <c r="P9" i="15"/>
  <c r="N9" i="15"/>
  <c r="G99" i="10"/>
  <c r="N5" i="16" l="1"/>
  <c r="N46" i="16"/>
  <c r="P46" i="16"/>
  <c r="N72" i="15"/>
  <c r="P72" i="15"/>
  <c r="P42" i="15"/>
  <c r="N42" i="15"/>
  <c r="N5" i="15"/>
  <c r="P5" i="15"/>
  <c r="G56" i="10"/>
  <c r="G102" i="10"/>
  <c r="G70" i="10"/>
  <c r="G84" i="10"/>
  <c r="G98" i="10"/>
  <c r="N91" i="15" l="1"/>
  <c r="P87" i="16"/>
  <c r="N87" i="16"/>
  <c r="P91" i="15"/>
  <c r="AQ18" i="11"/>
  <c r="AQ7" i="11"/>
  <c r="AR25" i="11"/>
  <c r="AQ25" i="11"/>
  <c r="AR14" i="11"/>
  <c r="AQ14" i="11"/>
  <c r="F129" i="12"/>
  <c r="E115" i="12" l="1"/>
  <c r="P102" i="12"/>
  <c r="Q102" i="12"/>
  <c r="R102" i="12"/>
  <c r="S102" i="12"/>
  <c r="T102" i="12"/>
  <c r="O102" i="12"/>
  <c r="Q64" i="12"/>
  <c r="P64" i="12"/>
  <c r="O64" i="12"/>
  <c r="N64" i="12"/>
  <c r="M64" i="12"/>
  <c r="Q61" i="12"/>
  <c r="P61" i="12"/>
  <c r="O61" i="12"/>
  <c r="N61" i="12"/>
  <c r="M61" i="12"/>
  <c r="T49" i="12"/>
  <c r="S49" i="12"/>
  <c r="R49" i="12"/>
  <c r="Q49" i="12"/>
  <c r="P49" i="12"/>
  <c r="O49" i="12"/>
  <c r="T46" i="12"/>
  <c r="S46" i="12"/>
  <c r="R46" i="12"/>
  <c r="Q46" i="12"/>
  <c r="P46" i="12"/>
  <c r="O46" i="12"/>
  <c r="T36" i="12"/>
  <c r="S36" i="12"/>
  <c r="R36" i="12"/>
  <c r="Q36" i="12"/>
  <c r="P36" i="12"/>
  <c r="O36" i="12"/>
  <c r="T33" i="12"/>
  <c r="S33" i="12"/>
  <c r="R33" i="12"/>
  <c r="Q33" i="12"/>
  <c r="P33" i="12"/>
  <c r="O33" i="12"/>
  <c r="O40" i="12" l="1"/>
  <c r="S40" i="12"/>
  <c r="O53" i="12"/>
  <c r="S53" i="12"/>
  <c r="Q53" i="12"/>
  <c r="P53" i="12"/>
  <c r="T53" i="12"/>
  <c r="O68" i="12"/>
  <c r="M68" i="12"/>
  <c r="P68" i="12"/>
  <c r="Q68" i="12"/>
  <c r="N68" i="12"/>
  <c r="R53" i="12"/>
  <c r="R40" i="12"/>
  <c r="Q40" i="12"/>
  <c r="P40" i="12"/>
  <c r="T40" i="12"/>
  <c r="H10" i="12"/>
  <c r="G10" i="12"/>
  <c r="H13" i="12"/>
  <c r="G13" i="12"/>
  <c r="G8" i="12"/>
  <c r="G19" i="12" l="1"/>
  <c r="H19" i="12"/>
  <c r="AS7" i="13" l="1"/>
  <c r="AP25" i="11"/>
  <c r="AO25" i="11"/>
  <c r="AO18" i="11"/>
  <c r="AP14" i="11"/>
  <c r="AO14" i="11"/>
  <c r="AO7" i="11"/>
  <c r="D115" i="12" l="1"/>
  <c r="L64" i="12"/>
  <c r="K64" i="12"/>
  <c r="J64" i="12"/>
  <c r="I64" i="12"/>
  <c r="H64" i="12"/>
  <c r="L61" i="12"/>
  <c r="K61" i="12"/>
  <c r="J61" i="12"/>
  <c r="I61" i="12"/>
  <c r="H61" i="12"/>
  <c r="C44" i="12"/>
  <c r="N49" i="12"/>
  <c r="M49" i="12"/>
  <c r="L49" i="12"/>
  <c r="K49" i="12"/>
  <c r="J49" i="12"/>
  <c r="I49" i="12"/>
  <c r="N46" i="12"/>
  <c r="M46" i="12"/>
  <c r="L46" i="12"/>
  <c r="K46" i="12"/>
  <c r="J46" i="12"/>
  <c r="I46" i="12"/>
  <c r="I44" i="12"/>
  <c r="N36" i="12"/>
  <c r="M36" i="12"/>
  <c r="L36" i="12"/>
  <c r="K36" i="12"/>
  <c r="J36" i="12"/>
  <c r="I36" i="12"/>
  <c r="N33" i="12"/>
  <c r="M33" i="12"/>
  <c r="L33" i="12"/>
  <c r="K33" i="12"/>
  <c r="J33" i="12"/>
  <c r="I33" i="12"/>
  <c r="I31" i="12"/>
  <c r="C22" i="12"/>
  <c r="E22" i="12"/>
  <c r="E8" i="12"/>
  <c r="F98" i="10"/>
  <c r="F84" i="10"/>
  <c r="F56" i="10"/>
  <c r="F99" i="10"/>
  <c r="C99" i="10"/>
  <c r="D99" i="10"/>
  <c r="E99" i="10"/>
  <c r="L40" i="12" l="1"/>
  <c r="K53" i="12"/>
  <c r="I53" i="12"/>
  <c r="M53" i="12"/>
  <c r="J40" i="12"/>
  <c r="N40" i="12"/>
  <c r="I40" i="12"/>
  <c r="M40" i="12"/>
  <c r="H68" i="12"/>
  <c r="L68" i="12"/>
  <c r="K68" i="12"/>
  <c r="J68" i="12"/>
  <c r="I68" i="12"/>
  <c r="L53" i="12"/>
  <c r="J53" i="12"/>
  <c r="N53" i="12"/>
  <c r="K40" i="12"/>
  <c r="CF16" i="13" l="1"/>
  <c r="CE16" i="13"/>
  <c r="CD16" i="13"/>
  <c r="CC16" i="13"/>
  <c r="CB16" i="13"/>
  <c r="CA16" i="13"/>
  <c r="BZ16" i="13"/>
  <c r="BY16" i="13"/>
  <c r="BX16" i="13"/>
  <c r="BW16" i="13"/>
  <c r="BV16" i="13"/>
  <c r="BU16" i="13"/>
  <c r="BT16" i="13"/>
  <c r="BS16" i="13"/>
  <c r="BR16" i="13"/>
  <c r="BQ16" i="13"/>
  <c r="BP16" i="13"/>
  <c r="BO16" i="13"/>
  <c r="BN16" i="13"/>
  <c r="BM16" i="13"/>
  <c r="BL16" i="13"/>
  <c r="BK16" i="13"/>
  <c r="BJ16" i="13"/>
  <c r="BI16" i="13"/>
  <c r="BH16" i="13"/>
  <c r="BG16" i="13"/>
  <c r="BF16" i="13"/>
  <c r="BE16" i="13"/>
  <c r="BD16" i="13"/>
  <c r="BC16" i="13"/>
  <c r="BB16" i="13"/>
  <c r="BA16" i="13"/>
  <c r="AZ16" i="13"/>
  <c r="AY16" i="13"/>
  <c r="AX16" i="13"/>
  <c r="AW16" i="13"/>
  <c r="AV16" i="13"/>
  <c r="AU16" i="13"/>
  <c r="C7" i="11" l="1"/>
  <c r="C14" i="11"/>
  <c r="D14" i="11"/>
  <c r="E7" i="11"/>
  <c r="E14" i="11"/>
  <c r="F14" i="11"/>
  <c r="G7" i="11"/>
  <c r="G14" i="11"/>
  <c r="H14" i="11"/>
  <c r="I7" i="11"/>
  <c r="I14" i="11"/>
  <c r="J14" i="11"/>
  <c r="K7" i="11"/>
  <c r="K14" i="11"/>
  <c r="L14" i="11"/>
  <c r="M7" i="11"/>
  <c r="M14" i="11"/>
  <c r="N14" i="11"/>
  <c r="O7" i="11"/>
  <c r="O14" i="11"/>
  <c r="P14" i="11"/>
  <c r="Q7" i="11"/>
  <c r="Q14" i="11"/>
  <c r="R14" i="11"/>
  <c r="S7" i="11"/>
  <c r="S14" i="11"/>
  <c r="T14" i="11"/>
  <c r="W7" i="11"/>
  <c r="W14" i="11"/>
  <c r="X14" i="11"/>
  <c r="Y7" i="11"/>
  <c r="Y14" i="11"/>
  <c r="Z14" i="11"/>
  <c r="AA7" i="11"/>
  <c r="AA14" i="11"/>
  <c r="AB14" i="11"/>
  <c r="AC7" i="11"/>
  <c r="AC14" i="11"/>
  <c r="AD14" i="11"/>
  <c r="AE7" i="11"/>
  <c r="AE14" i="11"/>
  <c r="AF14" i="11"/>
  <c r="AG7" i="11"/>
  <c r="AG14" i="11"/>
  <c r="AH14" i="11"/>
  <c r="AI7" i="11"/>
  <c r="AI14" i="11"/>
  <c r="AJ14" i="11"/>
  <c r="AK7" i="11"/>
  <c r="AK14" i="11"/>
  <c r="AL14" i="11"/>
  <c r="C18" i="11"/>
  <c r="E18" i="11"/>
  <c r="G18" i="11"/>
  <c r="I18" i="11"/>
  <c r="K18" i="11"/>
  <c r="M18" i="11"/>
  <c r="O18" i="11"/>
  <c r="Q18" i="11"/>
  <c r="S18" i="11"/>
  <c r="U18" i="11"/>
  <c r="W18" i="11"/>
  <c r="Y18" i="11"/>
  <c r="AA18" i="11"/>
  <c r="AC18" i="11"/>
  <c r="AE18" i="11"/>
  <c r="AG18" i="11"/>
  <c r="AI18" i="11"/>
  <c r="AK18" i="11"/>
  <c r="C25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R25" i="1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AK25" i="11"/>
  <c r="AL25" i="11"/>
  <c r="AM25" i="11"/>
  <c r="AN25" i="11"/>
  <c r="H77" i="16"/>
  <c r="F77" i="16"/>
  <c r="H75" i="16"/>
  <c r="H69" i="16"/>
  <c r="F69" i="16"/>
  <c r="H62" i="16"/>
  <c r="F62" i="16"/>
  <c r="H58" i="16"/>
  <c r="F58" i="16"/>
  <c r="H55" i="16"/>
  <c r="F55" i="16"/>
  <c r="H51" i="16"/>
  <c r="H46" i="16" s="1"/>
  <c r="F51" i="16"/>
  <c r="H37" i="16"/>
  <c r="F37" i="16"/>
  <c r="H31" i="16"/>
  <c r="F31" i="16"/>
  <c r="H27" i="16"/>
  <c r="F27" i="16"/>
  <c r="H24" i="16"/>
  <c r="F24" i="16"/>
  <c r="H20" i="16"/>
  <c r="F20" i="16"/>
  <c r="H17" i="16"/>
  <c r="F17" i="16"/>
  <c r="H12" i="16"/>
  <c r="F12" i="16"/>
  <c r="H7" i="16"/>
  <c r="H5" i="16" s="1"/>
  <c r="F7" i="16"/>
  <c r="F5" i="16" s="1"/>
  <c r="H86" i="15"/>
  <c r="F86" i="15"/>
  <c r="H79" i="15"/>
  <c r="F79" i="15"/>
  <c r="H74" i="15"/>
  <c r="F74" i="15"/>
  <c r="H61" i="15"/>
  <c r="F61" i="15"/>
  <c r="H56" i="15"/>
  <c r="F56" i="15"/>
  <c r="H48" i="15"/>
  <c r="F48" i="15"/>
  <c r="H44" i="15"/>
  <c r="F44" i="15"/>
  <c r="H29" i="15"/>
  <c r="F29" i="15"/>
  <c r="H24" i="15"/>
  <c r="F24" i="15"/>
  <c r="H13" i="15"/>
  <c r="F13" i="15"/>
  <c r="H9" i="15"/>
  <c r="F9" i="15"/>
  <c r="F46" i="16" l="1"/>
  <c r="H72" i="15"/>
  <c r="H42" i="15"/>
  <c r="F72" i="15"/>
  <c r="H5" i="15"/>
  <c r="F5" i="15"/>
  <c r="F42" i="15"/>
  <c r="H91" i="15" l="1"/>
  <c r="F87" i="16"/>
  <c r="H87" i="16"/>
  <c r="F91" i="15"/>
  <c r="CE7" i="13"/>
  <c r="CC7" i="13"/>
  <c r="CA7" i="13"/>
  <c r="BY7" i="13"/>
  <c r="BW7" i="13"/>
  <c r="BU7" i="13"/>
  <c r="BS7" i="13"/>
  <c r="BQ7" i="13"/>
  <c r="BO7" i="13"/>
  <c r="BM7" i="13"/>
  <c r="BK7" i="13"/>
  <c r="BI7" i="13"/>
  <c r="BG7" i="13"/>
  <c r="BE7" i="13"/>
  <c r="BC7" i="13"/>
  <c r="BA7" i="13"/>
  <c r="AY7" i="13"/>
  <c r="AW7" i="13"/>
  <c r="C31" i="12" l="1"/>
  <c r="C8" i="12"/>
  <c r="V14" i="11" l="1"/>
  <c r="U14" i="11"/>
  <c r="U7" i="11"/>
  <c r="K96" i="7" l="1"/>
  <c r="J96" i="7"/>
  <c r="I96" i="7"/>
  <c r="H96" i="7"/>
  <c r="G96" i="7"/>
  <c r="F96" i="7"/>
  <c r="E96" i="7"/>
  <c r="D96" i="7"/>
  <c r="C96" i="7"/>
  <c r="J92" i="7"/>
  <c r="I92" i="7"/>
  <c r="H92" i="7"/>
  <c r="G92" i="7"/>
  <c r="F92" i="7"/>
  <c r="E92" i="7"/>
  <c r="D92" i="7"/>
  <c r="C92" i="7"/>
  <c r="T88" i="7"/>
  <c r="S88" i="7"/>
  <c r="R88" i="7"/>
  <c r="Q88" i="7"/>
  <c r="P88" i="7"/>
  <c r="O88" i="7"/>
  <c r="N88" i="7"/>
  <c r="M88" i="7"/>
  <c r="L88" i="7"/>
  <c r="K88" i="7"/>
  <c r="J88" i="7"/>
  <c r="I88" i="7"/>
  <c r="H88" i="7"/>
  <c r="G88" i="7"/>
  <c r="F88" i="7"/>
  <c r="E88" i="7"/>
  <c r="D88" i="7"/>
  <c r="C88" i="7"/>
  <c r="T82" i="7"/>
  <c r="S82" i="7"/>
  <c r="R82" i="7"/>
  <c r="Q82" i="7"/>
  <c r="P82" i="7"/>
  <c r="O82" i="7"/>
  <c r="N82" i="7"/>
  <c r="M82" i="7"/>
  <c r="L82" i="7"/>
  <c r="K82" i="7"/>
  <c r="J82" i="7"/>
  <c r="I82" i="7"/>
  <c r="H82" i="7"/>
  <c r="G82" i="7"/>
  <c r="F82" i="7"/>
  <c r="E82" i="7"/>
  <c r="D82" i="7"/>
  <c r="C82" i="7"/>
  <c r="F74" i="7"/>
  <c r="G74" i="7" s="1"/>
  <c r="T72" i="7"/>
  <c r="S72" i="7"/>
  <c r="R72" i="7"/>
  <c r="Q72" i="7"/>
  <c r="P72" i="7"/>
  <c r="O72" i="7"/>
  <c r="N72" i="7"/>
  <c r="M72" i="7"/>
  <c r="L72" i="7"/>
  <c r="K72" i="7"/>
  <c r="J72" i="7"/>
  <c r="I72" i="7"/>
  <c r="H72" i="7"/>
  <c r="G72" i="7"/>
  <c r="F72" i="7"/>
  <c r="E72" i="7"/>
  <c r="D72" i="7"/>
  <c r="C72" i="7"/>
  <c r="C46" i="7"/>
  <c r="D46" i="7"/>
  <c r="E46" i="7"/>
  <c r="F46" i="7"/>
  <c r="G46" i="7"/>
  <c r="H46" i="7"/>
  <c r="I46" i="7"/>
  <c r="J46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</calcChain>
</file>

<file path=xl/sharedStrings.xml><?xml version="1.0" encoding="utf-8"?>
<sst xmlns="http://schemas.openxmlformats.org/spreadsheetml/2006/main" count="4225" uniqueCount="586">
  <si>
    <t>R$ mil</t>
  </si>
  <si>
    <t>FPR</t>
  </si>
  <si>
    <t>Total da Exposição</t>
  </si>
  <si>
    <t>Dez09</t>
  </si>
  <si>
    <t>Mar10</t>
  </si>
  <si>
    <t>Jun10</t>
  </si>
  <si>
    <t>Set10</t>
  </si>
  <si>
    <t>Dez10</t>
  </si>
  <si>
    <t>Mar11</t>
  </si>
  <si>
    <t>Jun11</t>
  </si>
  <si>
    <t>Set11</t>
  </si>
  <si>
    <t>Dez11</t>
  </si>
  <si>
    <t>Mar12</t>
  </si>
  <si>
    <t>Jun12</t>
  </si>
  <si>
    <t>Set12</t>
  </si>
  <si>
    <t>Dez12</t>
  </si>
  <si>
    <t>Mar13</t>
  </si>
  <si>
    <t>Jun13</t>
  </si>
  <si>
    <t>Set13</t>
  </si>
  <si>
    <t>Dez13</t>
  </si>
  <si>
    <t>Mar14</t>
  </si>
  <si>
    <t>Média no Trimestre</t>
  </si>
  <si>
    <t>Setor Econômico</t>
  </si>
  <si>
    <t>Rural</t>
  </si>
  <si>
    <t>Indústria</t>
  </si>
  <si>
    <t>Comércio</t>
  </si>
  <si>
    <t>Intermediários Financeiros</t>
  </si>
  <si>
    <t>Outros Serviços</t>
  </si>
  <si>
    <t>Pessoas físicas</t>
  </si>
  <si>
    <t>TOTAL</t>
  </si>
  <si>
    <t>Total 10 maiores</t>
  </si>
  <si>
    <t>Total Carteira de Crédito*</t>
  </si>
  <si>
    <t>PERCENTUAL</t>
  </si>
  <si>
    <t>Atraso até 60 dias</t>
  </si>
  <si>
    <t>Atraso entre 61 e 90 dias</t>
  </si>
  <si>
    <t>Atraso entre 91 e 180 dias</t>
  </si>
  <si>
    <t>Atraso acima de 180 dias</t>
  </si>
  <si>
    <t>Fluxo de operações baixadas para prejuízo</t>
  </si>
  <si>
    <t>Acumulado 2010</t>
  </si>
  <si>
    <t>Acumulado 2011</t>
  </si>
  <si>
    <t>Acumulado 2012</t>
  </si>
  <si>
    <t>Acumulado 2013</t>
  </si>
  <si>
    <t>Volume Total</t>
  </si>
  <si>
    <t>Fluxo de exposições</t>
  </si>
  <si>
    <t>Acumulado 2014</t>
  </si>
  <si>
    <t xml:space="preserve">Saldo de exposições </t>
  </si>
  <si>
    <t>Contratos em que a Câmara não atua como Contraparte Central</t>
  </si>
  <si>
    <t>Valor bruto dos contratos sujeitos ao risco de crédito de contraparte</t>
  </si>
  <si>
    <t>Fatores de Risco</t>
  </si>
  <si>
    <t>CAPITAL REGULATÓRIO</t>
  </si>
  <si>
    <t>Patrimônio de referência - PR</t>
  </si>
  <si>
    <t>Nível I</t>
  </si>
  <si>
    <t>Patrimônio líquido</t>
  </si>
  <si>
    <t>Contas de Resultado Credoras</t>
  </si>
  <si>
    <t>Contas de Resultado Devedoras</t>
  </si>
  <si>
    <t>Reservas de reavaliação</t>
  </si>
  <si>
    <t>Ajustes de marcação a mercado</t>
  </si>
  <si>
    <t xml:space="preserve">      Excesso de Crédito Tributário</t>
  </si>
  <si>
    <t>Nível II</t>
  </si>
  <si>
    <t>Deduções do PR</t>
  </si>
  <si>
    <t>Patrimônio de referência exigido - PRE</t>
  </si>
  <si>
    <t>Risco de crédito</t>
  </si>
  <si>
    <t>Risco de mercado</t>
  </si>
  <si>
    <t>Risco operacional</t>
  </si>
  <si>
    <t>Margem de Capital (PR - PRE)</t>
  </si>
  <si>
    <t>Índice de Basiléia</t>
  </si>
  <si>
    <t>Patrimônio De Referência  (PR)</t>
  </si>
  <si>
    <t>Capital Principal – CP</t>
  </si>
  <si>
    <t>Capital Social</t>
  </si>
  <si>
    <t>Reservas De Capital, Reavaliação e de Lucros</t>
  </si>
  <si>
    <t>Ganhos Não Realizados de Ajustes de Avaliação Patrimonial Exceto de Hedge de Fluxo de Caixa</t>
  </si>
  <si>
    <t>Sobras ou Lucros Acumulados</t>
  </si>
  <si>
    <t>Depósito Para Suficiência de Capital</t>
  </si>
  <si>
    <t>Ajustes Positivos ao Valor de Mercado de Derivativos</t>
  </si>
  <si>
    <t>Outros Instrumentos Elegíveis ao Capital Principal</t>
  </si>
  <si>
    <t>Deduções do Capital Principal</t>
  </si>
  <si>
    <t>Deduções antes dos Ajustes Prudenciais</t>
  </si>
  <si>
    <t>Não Realizadas – Avaliação Patrimonial e TVM</t>
  </si>
  <si>
    <t>Ações em Tesouraria e Outros Instrumentos de Emissão Própria</t>
  </si>
  <si>
    <t>Perdas ou Prejuízos Acumulados</t>
  </si>
  <si>
    <t>Ajustes Negativos ao Valor de Mercado de Derivativos</t>
  </si>
  <si>
    <t>Ações do Conglomerado Objeto de Financiamento de Entidades do Conglomerado</t>
  </si>
  <si>
    <t>Ações do Conglomerado Emitidas com Expectativa de Resgate, Reembolso, Amortização, Recompra ou Cancelamento</t>
  </si>
  <si>
    <t>Ajustes Prudenciais</t>
  </si>
  <si>
    <t>Ajuste Prudencial I</t>
  </si>
  <si>
    <t xml:space="preserve">Ajuste Prudencial VIII </t>
  </si>
  <si>
    <t>Capital Complementar - CC</t>
  </si>
  <si>
    <t>Ativos Ponderados pelo Risco (RWA)</t>
  </si>
  <si>
    <t>RWA Risco de Crédito</t>
  </si>
  <si>
    <t>RWA Risco de Mercado</t>
  </si>
  <si>
    <t>RWA Risco Operacional</t>
  </si>
  <si>
    <t>Valor Correspondente ao R BAN</t>
  </si>
  <si>
    <t>Margem sobre o Patrimônio de Referência Requerido</t>
  </si>
  <si>
    <t>Índice de Basileia</t>
  </si>
  <si>
    <t>Risco de Crédito</t>
  </si>
  <si>
    <t>Produtos</t>
  </si>
  <si>
    <t>Operações de Crédito</t>
  </si>
  <si>
    <t>Garantias Prestadas</t>
  </si>
  <si>
    <t>Créditos Tributários</t>
  </si>
  <si>
    <t>Compromissos de Crédito</t>
  </si>
  <si>
    <t>Operações de TVM</t>
  </si>
  <si>
    <t>Outros Ativos</t>
  </si>
  <si>
    <t>Total Alocado</t>
  </si>
  <si>
    <t>Risco de Mercado</t>
  </si>
  <si>
    <t>Parcelas</t>
  </si>
  <si>
    <t>Taxas de Juros</t>
  </si>
  <si>
    <t>Pré-fixadas</t>
  </si>
  <si>
    <t>Cupom em Moeda Estrangeira</t>
  </si>
  <si>
    <t>Cupom em Índice de Preços</t>
  </si>
  <si>
    <t>Cupom de Taxas de Juros</t>
  </si>
  <si>
    <t>Ações</t>
  </si>
  <si>
    <t>Commodities</t>
  </si>
  <si>
    <t>Exposição em Ouro, Moedas Estrangeiras e Câmbio</t>
  </si>
  <si>
    <t>Risco Operacional</t>
  </si>
  <si>
    <t>Linha de Negócio</t>
  </si>
  <si>
    <t>Comercial/Varejo</t>
  </si>
  <si>
    <t>TOTAL PATRIMÔNIO DE REFERÊNCIA EXIGIDO</t>
  </si>
  <si>
    <t>Jun14</t>
  </si>
  <si>
    <t>Carteira Trading</t>
  </si>
  <si>
    <t>Cenários</t>
  </si>
  <si>
    <t>Risco de Variação em:</t>
  </si>
  <si>
    <t>I</t>
  </si>
  <si>
    <t>II</t>
  </si>
  <si>
    <t>III</t>
  </si>
  <si>
    <t>Prefixado</t>
  </si>
  <si>
    <t>Taxas de juros prefixadas em reais</t>
  </si>
  <si>
    <t>Cupons Cambiais</t>
  </si>
  <si>
    <t xml:space="preserve">Taxas dos cupons de moedas estrangeiras </t>
  </si>
  <si>
    <t>Moedas Estrangeiras</t>
  </si>
  <si>
    <t>Variação Cambial</t>
  </si>
  <si>
    <t>Índice de Preços</t>
  </si>
  <si>
    <t>Taxas dos cupons de índices de preços</t>
  </si>
  <si>
    <t>TJLP</t>
  </si>
  <si>
    <t>Taxa do cupom de TJLP</t>
  </si>
  <si>
    <t>TR</t>
  </si>
  <si>
    <t>Taxa do cupom de TR</t>
  </si>
  <si>
    <t>Renda Variável</t>
  </si>
  <si>
    <t>Preço de ações</t>
  </si>
  <si>
    <t>Total sem Correlação</t>
  </si>
  <si>
    <t>Carteira Trading e Banking</t>
  </si>
  <si>
    <t>TJLP + TR</t>
  </si>
  <si>
    <t>Taxa do cupom de TJLP e TR</t>
  </si>
  <si>
    <t>Comprado</t>
  </si>
  <si>
    <t>Vendido</t>
  </si>
  <si>
    <t>Taxa de Juros</t>
  </si>
  <si>
    <t>Taxa de Câmbio</t>
  </si>
  <si>
    <t>Preço de Ações</t>
  </si>
  <si>
    <t>Preço Commodities</t>
  </si>
  <si>
    <t>Exposição ao Risco de Crédito (contempla as operações de crédito, garantias prestadas, créditos tributários, operações de TVM, compromissos e coobrigações)</t>
  </si>
  <si>
    <t>Exposição ao Risco de Crédito segregada por Fator de Risco (FPR)</t>
  </si>
  <si>
    <t>Exposição ao risco de crédito, por atividade econômica, das operações com características de concessão de crédito</t>
  </si>
  <si>
    <t>Exposição dos dez maiores clientes em relação ao total das operações com características de concessão de crédito, exceto fianças</t>
  </si>
  <si>
    <t>Volume das Operações em Atraso</t>
  </si>
  <si>
    <t>Operações baixadas para Prejuizo</t>
  </si>
  <si>
    <t>Volume de Provisão para créditos de Liquidação Duvidosa</t>
  </si>
  <si>
    <t>Exposição cedida no trimestre com transferência substancial dos riscos e benefícios</t>
  </si>
  <si>
    <t>Exposição ao risco de crédito de contraparte</t>
  </si>
  <si>
    <t>Contratos em que a Câmara atua como Contraparte Central</t>
  </si>
  <si>
    <t>Análise Sensibilidade (Carteira Trading e Banking)</t>
  </si>
  <si>
    <t>Operações com instrumentos financeiros derivativos, realizadas no Brasil por conta própria sem contraparte central:</t>
  </si>
  <si>
    <t>Operações com instrumentos financeiros derivativos com contraparte central:</t>
  </si>
  <si>
    <t>Total</t>
  </si>
  <si>
    <t>Média do Trimestre</t>
  </si>
  <si>
    <t>Pessoa Física</t>
  </si>
  <si>
    <t>Veículos e Arrendamento Mercantil;</t>
  </si>
  <si>
    <t>Outros;</t>
  </si>
  <si>
    <t>Pessoa Jurídica</t>
  </si>
  <si>
    <t>Investimento;</t>
  </si>
  <si>
    <t>Importação e Exportação;</t>
  </si>
  <si>
    <t>Capital de Giro, Desconto de Títulos e Conta Garantida;</t>
  </si>
  <si>
    <t>Crédito Rural</t>
  </si>
  <si>
    <t>Percentual</t>
  </si>
  <si>
    <t>Total 100 maiores</t>
  </si>
  <si>
    <t>Centro-Oeste</t>
  </si>
  <si>
    <t>Nordeste</t>
  </si>
  <si>
    <t>Norte</t>
  </si>
  <si>
    <t>Sudeste</t>
  </si>
  <si>
    <t>Sul</t>
  </si>
  <si>
    <t>Pessoas Físicas</t>
  </si>
  <si>
    <t>Prazo a decorrer</t>
  </si>
  <si>
    <t>Até 6 meses</t>
  </si>
  <si>
    <t xml:space="preserve"> 6 meses a 1 ano</t>
  </si>
  <si>
    <t>1 ano a 5 anos</t>
  </si>
  <si>
    <t>Acima de 5 anos</t>
  </si>
  <si>
    <t>15 a 60 dias</t>
  </si>
  <si>
    <t>61 a 90 dias</t>
  </si>
  <si>
    <t>91 a 180 dias</t>
  </si>
  <si>
    <t>181 a 360 dias</t>
  </si>
  <si>
    <t>Acima de 360 dias</t>
  </si>
  <si>
    <t>Outros serviços</t>
  </si>
  <si>
    <t>2º Trimestre 2014</t>
  </si>
  <si>
    <t>Intermediários financeiros</t>
  </si>
  <si>
    <t>Complementar</t>
  </si>
  <si>
    <t>Securitizadoras</t>
  </si>
  <si>
    <t>Outros</t>
  </si>
  <si>
    <t>Empresas não financeiras</t>
  </si>
  <si>
    <t>Aquisição de recebíveis sem coobrigação do cedente</t>
  </si>
  <si>
    <t>Aquisição de recebíveis com coobrigação do cedente</t>
  </si>
  <si>
    <t>Exposição Financeira - Carteira Trading | R$ mil</t>
  </si>
  <si>
    <t>RENDA VARIÁVEL</t>
  </si>
  <si>
    <t>SOBERANO</t>
  </si>
  <si>
    <t>VARIAÇÃO CAMBIAL</t>
  </si>
  <si>
    <t>ÍNDICE DE PREÇOS</t>
  </si>
  <si>
    <t>TJLP e TR</t>
  </si>
  <si>
    <t>COMMODITIES</t>
  </si>
  <si>
    <t>PRÉ-FIXADO</t>
  </si>
  <si>
    <t>Composição sobre o Patrimônio de Referência (PR) e Informações sobre adequação do PR</t>
  </si>
  <si>
    <t>Valor
(R$mil)</t>
  </si>
  <si>
    <t>Valor sujeito a tratamento 
transitório (R$ mil)</t>
  </si>
  <si>
    <t>Referência do balanço 
do conglomerado</t>
  </si>
  <si>
    <t>Capital Principal: instrumentos e reservas</t>
  </si>
  <si>
    <t>Instrumentos Elegíveis ao Capital Principal</t>
  </si>
  <si>
    <t>(d)</t>
  </si>
  <si>
    <t>Reservas de lucros</t>
  </si>
  <si>
    <t>Outras receitas e outras reservas</t>
  </si>
  <si>
    <t>Instrumentos autorizados a compor o Capital Principal antes da entrada em vigor da Resolução nº 4.192, de 2013</t>
  </si>
  <si>
    <t>Capital Principal antes dos ajustes prudenciais</t>
  </si>
  <si>
    <t>Capital Principal: ajustes prudenciais</t>
  </si>
  <si>
    <t>Ajustes prudenciais relativos a apreçamento de instrumentos financeiros</t>
  </si>
  <si>
    <t>-</t>
  </si>
  <si>
    <t>Ágios pagos na aquisição de investimentos com fundamento em expectativa de rentabilidade futura</t>
  </si>
  <si>
    <t>(b)</t>
  </si>
  <si>
    <t>Ativos intangíveis</t>
  </si>
  <si>
    <t>(a)</t>
  </si>
  <si>
    <t>Ajustes relativos ao valor de mercado dos instrumentos financeiros derivativos utilizados para hedge de fluxo de caixa de itens protegidos que não tenham seus ajustes de marcação a mercado registrados contabilmente.</t>
  </si>
  <si>
    <t>(j)</t>
  </si>
  <si>
    <t>Diferença a menor entre o valor provisionado e a perda esperada para instituições que usam IRB</t>
  </si>
  <si>
    <t>Ganhos resultantes de operações de securitização</t>
  </si>
  <si>
    <t>Ganhos ou perdas advindos do impacto de mudanças no risco de crédito da instituição na avaliação a valor justo de itens do passivo</t>
  </si>
  <si>
    <t>Ativos atuariais relacionados a fundos de pensão de benefício definido</t>
  </si>
  <si>
    <t>Ações ou outros instrumentos de emissão própria autorizados a compor o Capital Principal, adquiridos diretamente, indiretamente ou de forma sintética</t>
  </si>
  <si>
    <t>(i)</t>
  </si>
  <si>
    <t>Investimentos cruzados em instrumentos elegíveis ao Capital Principal</t>
  </si>
  <si>
    <t>Valor agregado das participações inferiores a 10% do capital social de empresas assemelhadas a instituições financeiras não consolidadas, de sociedades seguradoras, resseguradoras, de capitalização e de entidades abertas de previdência complementar, que exceda 10% do valor do Capital Principal, desconsiderando deduções específicas</t>
  </si>
  <si>
    <t>Participações superiores a 10% do capital social de empresas assemelhadas a instituições financeiras não consolidadas, de sociedades seguradoras, resseguradoras, de capitalização e de entidades abertas de previdência complementar</t>
  </si>
  <si>
    <t>Mortgage servicing rights</t>
  </si>
  <si>
    <t xml:space="preserve">Créditos tributários decorrentes de diferenças temporárias que dependam de geração de lucros ou receitas tributáveis futuras para sua realização, acima do limite de 10% do Capital Principal, desconsiderando deduções específicas </t>
  </si>
  <si>
    <t>Valor que excede a 15% do Capital Principal</t>
  </si>
  <si>
    <t>do qual: oriundo de participações no capital social de empresas assemelhadas a instituições financeiras não consolidadas, de sociedades seguradoras, resseguradoras, de capitalização e de entidades abertas de previdência complementar</t>
  </si>
  <si>
    <t>do qual: oriundo de direitos por serviços de hipoteca</t>
  </si>
  <si>
    <t>Ajustes regulatórios nacionais</t>
  </si>
  <si>
    <t>Ativos permanentes diferidos</t>
  </si>
  <si>
    <t>Investimento em dependência, instituição financeira controlada no exterior ou entidade não financeira que componha o conglomerado, em relação às quais o Banco Central do Brasil não tenha acesso a informações, dados e documentos</t>
  </si>
  <si>
    <t>Instrumentos de captação elegíveis ao Capital Principal emitidos por instituição autorizada a funcionar pelo Banco Central do Brasil ou por instituição financeira no exterior, que não componha o conglomerado</t>
  </si>
  <si>
    <t>Aumento de capital social não autorizado</t>
  </si>
  <si>
    <t>Excedente ao valor ajustado de Capital Principal</t>
  </si>
  <si>
    <t>Depósito para suprir deficiência de capital</t>
  </si>
  <si>
    <t>Montante dos ativos intangíveis constituídos antes da entrada em vigor da Resolução nº 4.192, de 2013</t>
  </si>
  <si>
    <t>(c)</t>
  </si>
  <si>
    <t>Ajustes regulatórios aplicados ao Capital Principal em função de insuficiência do Capital Complementar e de Nível II para cobrir deduções</t>
  </si>
  <si>
    <t>Total de deduções regulatórias ao Capital Principal</t>
  </si>
  <si>
    <t>Capital Principal</t>
  </si>
  <si>
    <t>Capital Complementar: instrumentos</t>
  </si>
  <si>
    <t>Instrumentos elegíveis ao Capital Complementar</t>
  </si>
  <si>
    <t>dos quais: classificados como capital social conforme as regras contábeis</t>
  </si>
  <si>
    <t>dos quais: classificados como passivo conforme as regras contábeis</t>
  </si>
  <si>
    <t>Instrumentos autorizados a compor o Capital Complementar antes da entrada em vigor da Resolução nº 4.192, de 2013</t>
  </si>
  <si>
    <t>dos quais: instrumentos emitidos por subsidiárias antes da entrada em vigor da Resolução nº 4.192, de 2013</t>
  </si>
  <si>
    <t>Capital Complementar antes das deduções regulatórias</t>
  </si>
  <si>
    <t>Capital Complementar: deduções regulatórias</t>
  </si>
  <si>
    <t>Ações ou outros instrumentos de emissão própria, autorizados a compor o Capital Complementar, adquiridos diretamente, indiretamente ou de forma sintética</t>
  </si>
  <si>
    <t>Investimentos cruzados em instrumentos elegíveis ao capital complementar</t>
  </si>
  <si>
    <t>Valor agregado das participações inferiores a 10% do capital social de instituições autorizadas a funcionar pelo Banco Central do Brasil ou por instituição financeira no exterior, que não componha o conglomerado e que exceda 10% do valor do Capital Complementar</t>
  </si>
  <si>
    <t>Participações superiores a 10% do capital social de instituições autorizadas a funcionar pelo Banco Central do Brasil ou por instituição financeira no exterior, que não componha o conglomerado</t>
  </si>
  <si>
    <t xml:space="preserve">Instrumentos de captação elegíveis ao capital complementar emitidos por instituição autorizada a funcionar pelo Banco Central do Brasil ou por instituição financeira no exterior, que não componha o conglomerado, limitando-se aos instrumentos detidos por terceiros e emitidos até 31 de dezembro de 2012 </t>
  </si>
  <si>
    <t>Ajustes regulatórios aplicados ao Capital Complementar em função de insuficiência do Nível II para cobrir deduções</t>
  </si>
  <si>
    <t>Total de deduções regulatórias ao Capital Complementar</t>
  </si>
  <si>
    <t>Capital Complementar</t>
  </si>
  <si>
    <t>Nível II: instrumentos</t>
  </si>
  <si>
    <t>Instrumentos elegíveis ao Nível II</t>
  </si>
  <si>
    <t>Excesso de provisões em relação à perda esperada no IRB</t>
  </si>
  <si>
    <t>Nível II antes das deduções regulatórias</t>
  </si>
  <si>
    <t>Nível II: deduções regulatórias</t>
  </si>
  <si>
    <t>Ações ou outros instrumentos de emissão própria, autorizados a compor o Nível II, adquiridos diretamente, indiretamente ou de forma sintética</t>
  </si>
  <si>
    <t>Investimentos cruzados em instrumentos elegíveis ao Nível II</t>
  </si>
  <si>
    <t>Instrumentos de captação emitidos por instituição autorizada a funcionar pelo Banco Central do Brasil ou por instituição financeira no exterior, que não componha o conglomerado, limitando-se aos instrumentos detidos por terceiros e emitidos até 31 de dezembro de 2012</t>
  </si>
  <si>
    <t>Total de deduções regulatórias ao Nível II</t>
  </si>
  <si>
    <t>Patrimônio de Referência (Nível I + Nível II)</t>
  </si>
  <si>
    <t>Total de ativos ponderados pelo risco</t>
  </si>
  <si>
    <t>Índices de Basileia e Adicional de Capital Principal</t>
  </si>
  <si>
    <t>%</t>
  </si>
  <si>
    <t>Índice de Capital Principal (ICP)</t>
  </si>
  <si>
    <t>Índice de Nível I (IN1)</t>
  </si>
  <si>
    <t>Índice de Basileia (IB)</t>
  </si>
  <si>
    <t>Requerimento mínimo de Capital Principal, incluindo os adicionais de capital (% dos RWA)</t>
  </si>
  <si>
    <t>do qual: adicional paraconservação de capital</t>
  </si>
  <si>
    <t>do qual: adicional contracíclico</t>
  </si>
  <si>
    <t>do qual: adicional para instituições sistemicamente importantes em nível global (G-SIB)</t>
  </si>
  <si>
    <t>Capital Principal disponível para suprir o requerimento do Adicional de Capital Principal (% dos RWA)</t>
  </si>
  <si>
    <t>Mínimos Nacionais</t>
  </si>
  <si>
    <t>Índice de Capital Principal (ICP), se diferente do estabelecido em Basileia III</t>
  </si>
  <si>
    <t>Índice de Nível I (IN1), se diferente do estabelecido em Basileia III</t>
  </si>
  <si>
    <t>Índice de Basileia (IB), se diferente do estabelecido em Basileia III</t>
  </si>
  <si>
    <t>Valor sujeito a tratamento 
transitório (R$ mil)¹</t>
  </si>
  <si>
    <t>Referência do balanço 
do conglomerado²</t>
  </si>
  <si>
    <t>Valor agregado das participações inferiores a 10% do capital social de empresas assemelhadas a instituições financeiras não consolidadas, de sociedades seguradoras, resseguradoras, de capitalização e de entidades abertas de previdência complementar</t>
  </si>
  <si>
    <t>Limites à inclusão de provisões no Nível II</t>
  </si>
  <si>
    <t>Provisões genéricas elegíveis à inclusão no Nível II relativas a exposições sujeitas ao cálculo do requerimento de capital mediante abordagem padronizada</t>
  </si>
  <si>
    <t>Limite para a inclusão de provisões genéricas no Nível II para exposições sujeitas à abordagem padronizada</t>
  </si>
  <si>
    <t>Provisões elegíveis à inclusão no Nível II relativas a exposições sujeitas ao cálculo do requerimento de capital mediante abordagem IRB (antes da aplicação do limite)</t>
  </si>
  <si>
    <t>Limite para a inclusão de provisões no Nível II para exposições sujeitas à abordagem IRB</t>
  </si>
  <si>
    <t>Instrumentos autorizados a compor o PR antes da entrada em vigor da Resolução 4.192, de 2013 (aplicável entre 1º de outubro de 2013 e 1º de janeiro de 2022)</t>
  </si>
  <si>
    <t>Limite atual para os instrumentos autorizados a compor o Capital Principal antes da entrada em vigor da Resolução nº 4.192, de 2013</t>
  </si>
  <si>
    <t>Valor excluído do Capital Principal devido ao limite</t>
  </si>
  <si>
    <t>Valor excluído do Capital Complementar devido ao limite</t>
  </si>
  <si>
    <t>Instrumentos autorizados a compor o Nível II antes da entrada em vigor da Resolução nº 4.192, de 2013</t>
  </si>
  <si>
    <t xml:space="preserve">Valor excluído do Nível II devido ao limite </t>
  </si>
  <si>
    <t>1 - Considera  ajuste prudencial correspondente a dedução da participação de não controladores</t>
  </si>
  <si>
    <t>2 - Considera a dedução das obrigações fiscais diferidas</t>
  </si>
  <si>
    <t>CONSOLIDADO PUBLICADO</t>
  </si>
  <si>
    <t>CONGLOMERADO</t>
  </si>
  <si>
    <t>Ref. Anexo I</t>
  </si>
  <si>
    <t>ATIVO</t>
  </si>
  <si>
    <t>Circulante</t>
  </si>
  <si>
    <t>Disponibilidades</t>
  </si>
  <si>
    <t>Aplicações interfinanceiras de liquidez</t>
  </si>
  <si>
    <t>Aplicações no mercado aberto</t>
  </si>
  <si>
    <t>Aplicações em depósitos interfinanceiros</t>
  </si>
  <si>
    <t>Títulos e valores mobiliários e instrumentos financeiros derivativos</t>
  </si>
  <si>
    <t>Carteira própria</t>
  </si>
  <si>
    <t>Vinculados a compromissos de recompra</t>
  </si>
  <si>
    <t>Vinculados a prestação de garantia</t>
  </si>
  <si>
    <t>Vinculados ao Banco Central</t>
  </si>
  <si>
    <t>Instrumentos financeiros derivativos</t>
  </si>
  <si>
    <t>Relações interfinanceiras</t>
  </si>
  <si>
    <t>Pagamentos e recebimentos a liquidar</t>
  </si>
  <si>
    <t>Créditos vinculados - Depósitos no Banco Central</t>
  </si>
  <si>
    <t>Operações de crédito</t>
  </si>
  <si>
    <t>Operações de crédito - Setor privado</t>
  </si>
  <si>
    <t>(-) Provisão para créditos de liquidação duvidosa</t>
  </si>
  <si>
    <t>Outros créditos</t>
  </si>
  <si>
    <t>Créditos por Avais e Fianças honrados</t>
  </si>
  <si>
    <t>Carteira de câmbio</t>
  </si>
  <si>
    <t>Rendas a receber</t>
  </si>
  <si>
    <t>Negociação e intermediação de valores</t>
  </si>
  <si>
    <t>Diversos</t>
  </si>
  <si>
    <t>Outros valores e bens</t>
  </si>
  <si>
    <t>(-) Provisão para desvalorizações</t>
  </si>
  <si>
    <t>Despesas antecipadas</t>
  </si>
  <si>
    <t>Realizável a longo prazo</t>
  </si>
  <si>
    <t>Relações Interfinanceiras</t>
  </si>
  <si>
    <t>Créditos Vinculados - Outras Instituições</t>
  </si>
  <si>
    <t>Negociação e Intermediação de Valores</t>
  </si>
  <si>
    <t>Permanente</t>
  </si>
  <si>
    <t>Investimentos</t>
  </si>
  <si>
    <t>Participações em controladas e coligadas</t>
  </si>
  <si>
    <t>Outros investimentos</t>
  </si>
  <si>
    <t>(-) Provisão para perdas</t>
  </si>
  <si>
    <t>Imobilizado de uso</t>
  </si>
  <si>
    <t>Imóveis de uso</t>
  </si>
  <si>
    <t>Reavaliação de imóveis de uso</t>
  </si>
  <si>
    <t>Outras imobilizações de uso</t>
  </si>
  <si>
    <t>(-) Depreciações acumuladas</t>
  </si>
  <si>
    <t>Benfeitoria em imóveis de terceiros</t>
  </si>
  <si>
    <t>Intangível</t>
  </si>
  <si>
    <t>Ágio na aquisição de investimentos</t>
  </si>
  <si>
    <t>Outros ativos intangíveis</t>
  </si>
  <si>
    <t>(-) Amortização acumulada</t>
  </si>
  <si>
    <t>TOTAL DO ATIVO</t>
  </si>
  <si>
    <t>PASSIVO</t>
  </si>
  <si>
    <t>Depósitos</t>
  </si>
  <si>
    <t>Depósitos à vista</t>
  </si>
  <si>
    <t>Depósitos interfinanceiros</t>
  </si>
  <si>
    <t>Depósitos a prazo</t>
  </si>
  <si>
    <t>Captações no mercado aberto</t>
  </si>
  <si>
    <t>Carteira terceiros</t>
  </si>
  <si>
    <t>Carteira livre movimentação</t>
  </si>
  <si>
    <t>Recursos de Aceites e Emissão de Títulos</t>
  </si>
  <si>
    <t>Letras de Crédito Agrícola (LCA), de Crédito Imobiliário (LCI) e Financeiras (LF)</t>
  </si>
  <si>
    <t>Recebimentos e pagamentos a liquidar</t>
  </si>
  <si>
    <t>Correspondentes</t>
  </si>
  <si>
    <t>Relações interdependências</t>
  </si>
  <si>
    <t>Recursos em trânsito de terceiros</t>
  </si>
  <si>
    <t>Obrigações por empréstimos</t>
  </si>
  <si>
    <t>Empréstimos no país</t>
  </si>
  <si>
    <t>Empréstimos no exterior</t>
  </si>
  <si>
    <t>Obrigações por repasses no País</t>
  </si>
  <si>
    <t>BNDES</t>
  </si>
  <si>
    <t>FINAME</t>
  </si>
  <si>
    <t>Tesouro Nacional</t>
  </si>
  <si>
    <t>Outras obrigações</t>
  </si>
  <si>
    <t xml:space="preserve">Carteira de câmbio </t>
  </si>
  <si>
    <t xml:space="preserve">Negociação e intermediação de valores </t>
  </si>
  <si>
    <t xml:space="preserve">Fiscais e previdenciárias </t>
  </si>
  <si>
    <t>Sociais e estatutárias</t>
  </si>
  <si>
    <t>Cobrança e arrecadação de tributos e assemelhados</t>
  </si>
  <si>
    <t xml:space="preserve">Diversas </t>
  </si>
  <si>
    <t>Exigível a longo prazo</t>
  </si>
  <si>
    <t>Recursos de Aceite e Emissão de Títulos</t>
  </si>
  <si>
    <t>Obrigações por repasses no País - Instituições Oficiais</t>
  </si>
  <si>
    <t>Outras Instituições</t>
  </si>
  <si>
    <t>Fiscais e previdenciárias</t>
  </si>
  <si>
    <t>Diversas</t>
  </si>
  <si>
    <t>Resultado Exercícios Futuros</t>
  </si>
  <si>
    <t>Capital</t>
  </si>
  <si>
    <t>Reserva de Capital</t>
  </si>
  <si>
    <t>(f)</t>
  </si>
  <si>
    <t>Reserva de reavaliação</t>
  </si>
  <si>
    <t>(g)</t>
  </si>
  <si>
    <t>(-) Ações em tesouraria</t>
  </si>
  <si>
    <t>Ajuste Vlrs a mercado (TVM e Derivativos)</t>
  </si>
  <si>
    <t>Lucros (Prejuizos) acumulados</t>
  </si>
  <si>
    <t>(k)</t>
  </si>
  <si>
    <t>Participação de minoritários</t>
  </si>
  <si>
    <t>(l)</t>
  </si>
  <si>
    <t>TOTAL DO PASSIVO</t>
  </si>
  <si>
    <t>Exposição cedida no trimestre com retenção substancial dos riscos e benefícios</t>
  </si>
  <si>
    <t xml:space="preserve"> </t>
  </si>
  <si>
    <t xml:space="preserve">Exposição ao Risco de Crédito do Conglomerado Indusval, contemplando as operações de crédito, garantias prestadas, créditos tributários, operações de TVM, compromissos e coobrigações, segregadas por setor econômico. </t>
  </si>
  <si>
    <t>Exposição ao Risco de Crédito das operações com características de crédito, segregada por regiões geográficas.</t>
  </si>
  <si>
    <t>Exposição ao Risco de Crédito , por atividade econômica e modalidade, das operações com características de concessão de crédito.</t>
  </si>
  <si>
    <t xml:space="preserve">Exposição ao Risco de Crédito , das operações com características de crédito, segregada por prazo a decorrer das operações. </t>
  </si>
  <si>
    <t>Volume de operações em atraso, segregadas por faixas de prazo e região.</t>
  </si>
  <si>
    <t>Montante de provisões para perdas relativas às exposições de crédito, segmentado por setor econômico.</t>
  </si>
  <si>
    <t>Volume das operações baixadas para prejuízo no trimestre, segmentado por setor econômico.</t>
  </si>
  <si>
    <t>Exposição cedida nos últimos 12 meses com transferência substancial dos riscos e benefícios.</t>
  </si>
  <si>
    <t>Exposições adquiridas segregadas por tipo de exposição e por cedentes.</t>
  </si>
  <si>
    <t>Valor nocional dos contratos sujeitos ao risco de crédito de contraparte, com atuação da câmara de compensação e liquidação como contraparte central e sem atuação desta</t>
  </si>
  <si>
    <r>
      <t xml:space="preserve">Créditos tributários decorrentes de prejuízos fiscais e de base negativa de Contribuição Social sobre o Lucro Líquido e os originados dessa contribuição relativos a períodos de apuração encerrados até 31 de dezembro de 1998 </t>
    </r>
    <r>
      <rPr>
        <vertAlign val="superscript"/>
        <sz val="9"/>
        <color indexed="63"/>
        <rFont val="Calibri"/>
        <family val="2"/>
        <scheme val="minor"/>
      </rPr>
      <t>2</t>
    </r>
  </si>
  <si>
    <r>
      <t xml:space="preserve">do qual: oriundo de créditos tributários decorrentes de diferenças temporárias que dependam de geração de lucros ou receitas tributáveis futuras para sua realização </t>
    </r>
    <r>
      <rPr>
        <b/>
        <vertAlign val="superscript"/>
        <sz val="9"/>
        <color indexed="63"/>
        <rFont val="Calibri"/>
        <family val="2"/>
        <scheme val="minor"/>
      </rPr>
      <t>2</t>
    </r>
  </si>
  <si>
    <r>
      <t xml:space="preserve">Participação de não controladores em subsidiárias integrantes do conglomerado, </t>
    </r>
    <r>
      <rPr>
        <sz val="9"/>
        <color rgb="FFFF0000"/>
        <rFont val="Calibri"/>
        <family val="2"/>
        <scheme val="minor"/>
      </rPr>
      <t xml:space="preserve">não dedutível </t>
    </r>
    <r>
      <rPr>
        <sz val="9"/>
        <color indexed="63"/>
        <rFont val="Calibri"/>
        <family val="2"/>
        <scheme val="minor"/>
      </rPr>
      <t xml:space="preserve">do Capital Complementar </t>
    </r>
    <r>
      <rPr>
        <b/>
        <vertAlign val="superscript"/>
        <sz val="9"/>
        <color indexed="63"/>
        <rFont val="Calibri"/>
        <family val="2"/>
        <scheme val="minor"/>
      </rPr>
      <t>3</t>
    </r>
  </si>
  <si>
    <r>
      <t xml:space="preserve">Instrumentos autorizados a compor o Nível II antes da entrada em vigor da Resolução nº 4.192, de 2013 </t>
    </r>
    <r>
      <rPr>
        <b/>
        <vertAlign val="superscript"/>
        <sz val="9"/>
        <color indexed="63"/>
        <rFont val="Calibri"/>
        <family val="2"/>
        <scheme val="minor"/>
      </rPr>
      <t>4</t>
    </r>
  </si>
  <si>
    <r>
      <t>Participação de não controladores em subsidiárias integrantes do congl</t>
    </r>
    <r>
      <rPr>
        <sz val="9"/>
        <color theme="1" tint="0.249977111117893"/>
        <rFont val="Calibri"/>
        <family val="2"/>
        <scheme val="minor"/>
      </rPr>
      <t>omerado, não dedutível</t>
    </r>
    <r>
      <rPr>
        <sz val="9"/>
        <color indexed="63"/>
        <rFont val="Calibri"/>
        <family val="2"/>
        <scheme val="minor"/>
      </rPr>
      <t xml:space="preserve"> do Nível II </t>
    </r>
    <r>
      <rPr>
        <b/>
        <vertAlign val="superscript"/>
        <sz val="9"/>
        <color indexed="63"/>
        <rFont val="Calibri"/>
        <family val="2"/>
        <scheme val="minor"/>
      </rPr>
      <t>3</t>
    </r>
  </si>
  <si>
    <r>
      <t>Valor agregado das participações inferiores a 10% do capital social de instituições autorizadas a funcionar pelo Banco Central do Brasil ou por instituição financeira no exterior, que não componha o conglomerado, que exceda 10% do valor d</t>
    </r>
    <r>
      <rPr>
        <sz val="9"/>
        <color theme="1" tint="0.249977111117893"/>
        <rFont val="Calibri"/>
        <family val="2"/>
        <scheme val="minor"/>
      </rPr>
      <t>o Capital de Nível II</t>
    </r>
  </si>
  <si>
    <r>
      <t>Valores abaixo do limite para dedução</t>
    </r>
    <r>
      <rPr>
        <sz val="9"/>
        <color indexed="53"/>
        <rFont val="Calibri"/>
        <family val="2"/>
        <scheme val="minor"/>
      </rPr>
      <t xml:space="preserve"> </t>
    </r>
    <r>
      <rPr>
        <sz val="9"/>
        <color rgb="FFFF0000"/>
        <rFont val="Calibri"/>
        <family val="2"/>
        <scheme val="minor"/>
      </rPr>
      <t>(não ponderados pelo risco)</t>
    </r>
  </si>
  <si>
    <r>
      <t xml:space="preserve">Créditos tributários decorrentes de diferenças temporárias, não deduzidos do Capital Principal </t>
    </r>
    <r>
      <rPr>
        <b/>
        <vertAlign val="superscript"/>
        <sz val="9"/>
        <color indexed="63"/>
        <rFont val="Calibri"/>
        <family val="2"/>
        <scheme val="minor"/>
      </rPr>
      <t>2</t>
    </r>
  </si>
  <si>
    <t>Ativos Ponderados de Risco de Crédito (RWACPAD)</t>
  </si>
  <si>
    <t>Risco de Taxa de Juros da Carteira Banking</t>
  </si>
  <si>
    <t>Rban</t>
  </si>
  <si>
    <t>Set14</t>
  </si>
  <si>
    <t>Ajuste Prudencial VI</t>
  </si>
  <si>
    <t>Ajuste Prudencial IX</t>
  </si>
  <si>
    <t>3º Trimestre 2014</t>
  </si>
  <si>
    <t>RWA Risco de Crédito por Produto</t>
  </si>
  <si>
    <t>RWA Risco de Crédito por FPR</t>
  </si>
  <si>
    <t>Dez14</t>
  </si>
  <si>
    <t>4º Trimestre 2014</t>
  </si>
  <si>
    <t>Ajuste Prudencial II</t>
  </si>
  <si>
    <r>
      <t xml:space="preserve">Participação de não controladores em subsidiárias integrantes do conglomerado, não dedutível do Capital Principal </t>
    </r>
    <r>
      <rPr>
        <b/>
        <vertAlign val="superscript"/>
        <sz val="9"/>
        <rFont val="Calibri"/>
        <family val="2"/>
        <scheme val="minor"/>
      </rPr>
      <t>1</t>
    </r>
  </si>
  <si>
    <t>Operações de crédito vinculadas a cessão</t>
  </si>
  <si>
    <t>Mar15</t>
  </si>
  <si>
    <t>1º Trimestre 2015</t>
  </si>
  <si>
    <t>mar/15</t>
  </si>
  <si>
    <t>Jun15</t>
  </si>
  <si>
    <t>2º Trimestre 2015</t>
  </si>
  <si>
    <t>Exposição ao Risco</t>
  </si>
  <si>
    <t>Patrimônio De Referência Mínimo Requerido</t>
  </si>
  <si>
    <t>Folga em relação ao Patrimônio De Referência Mínimo Requerido</t>
  </si>
  <si>
    <t>jun/15</t>
  </si>
  <si>
    <t>Vinculados a compromisso de Recompra</t>
  </si>
  <si>
    <t>CONGLOMERADO PRUDENCIAL</t>
  </si>
  <si>
    <t>Captações no Mercado Aberto</t>
  </si>
  <si>
    <t>Carteira de Terceiros</t>
  </si>
  <si>
    <t>3º Trimestre 2015</t>
  </si>
  <si>
    <t>Set15</t>
  </si>
  <si>
    <t>Ajustes Prudenciais Exceto Participações Não Consolidadas e Crédito Tributário</t>
  </si>
  <si>
    <t>set/15</t>
  </si>
  <si>
    <t>Instrumentos Mitigadores</t>
  </si>
  <si>
    <t>Consolidado</t>
  </si>
  <si>
    <t>Depósitos à Vista e a Prazo</t>
  </si>
  <si>
    <t>Títulos Públicos</t>
  </si>
  <si>
    <t>FPR 0%</t>
  </si>
  <si>
    <t>FPR 100%</t>
  </si>
  <si>
    <t>dez/15</t>
  </si>
  <si>
    <t>Dez15</t>
  </si>
  <si>
    <t>4º Trimestre 2015</t>
  </si>
  <si>
    <t>Resumo Comparativo entre Demonstrações Financeiras Publicadas e Índice de Alavancagem</t>
  </si>
  <si>
    <t>31/12/2015</t>
  </si>
  <si>
    <t>Ativo total de acordo com as demonstrações financeiras publicadas</t>
  </si>
  <si>
    <t>Ajuste decorrente de diferenças de consolidação contábil</t>
  </si>
  <si>
    <t>Ajuste  relativo  aos  ativos  cedidos  ou  transferidos  com  transferência substancial dos riscos e benefícios e reconhecidos contabilmente</t>
  </si>
  <si>
    <t>Ajuste  relativo  aos  valores  de  referência  ajustados  e  aos  ganhos potenciais    futuros    em    operações    com    instrumentos    financeiros derivativos</t>
  </si>
  <si>
    <t>Ajuste relativo a operações compromissadas e de empréstimo de títulos e valores mobiliários</t>
  </si>
  <si>
    <t>Ajuste  relativo  a  operações  não  contabilizadas  no  ativo  total  do conglomerado prudencial</t>
  </si>
  <si>
    <t>Outros ajustes</t>
  </si>
  <si>
    <t>Exposição Total</t>
  </si>
  <si>
    <t>Divulgação de informações sobre o Índice de Alavancagem</t>
  </si>
  <si>
    <t xml:space="preserve">Itens contabilizados no Balanço Patrimonial </t>
  </si>
  <si>
    <t>Itens patrimoniais, exceto instrumentos financeiros derivativos, títulos e valores mobiliários recebidos por empréstimo e revenda a liquidar em operações compromissadas</t>
  </si>
  <si>
    <t>Ajustes relativos aos elementos patrimoniais deduzidos na apuração do Nível I</t>
  </si>
  <si>
    <t xml:space="preserve">Total das exposições contabilizadas no Balanço Patrimonial </t>
  </si>
  <si>
    <t>Operações com Instrumentos Financeiros Derivativos</t>
  </si>
  <si>
    <t>Valor de reposição em operações com derivativos</t>
  </si>
  <si>
    <t>Ganho potencial futuro decorrente de operações com derivativos</t>
  </si>
  <si>
    <t>Ajuste relativo à garantia prestada em operações com derivativos</t>
  </si>
  <si>
    <t>Ajuste relativo à margem de garantia diária prestada</t>
  </si>
  <si>
    <t>Derivativos  em  nome  de  clientes  em  que  não  há  obrigatoriedade contratual de reembolso em função de falência ou inadimplemento das entidades responsáveis pelo sistema de liquidação</t>
  </si>
  <si>
    <t>Valor de referência ajustado em derivativos de crédito</t>
  </si>
  <si>
    <t>Ajuste sob o valor de referência ajustado em derivativos de crédito</t>
  </si>
  <si>
    <t>Total   das   exposições   relativas   a   operações   com   instrumentos financeiros derivativos</t>
  </si>
  <si>
    <t>Operações Compromissadas e de Empréstimo de Títulos e Valores Mobiliários (TVM)</t>
  </si>
  <si>
    <t>Aplicações em operações compromissadas e de empréstimo de TVM</t>
  </si>
  <si>
    <t>Ajuste relativo a recompras a liquidar e credores por empréstimo de TVM</t>
  </si>
  <si>
    <t>Valor relativo ao risco de crédito da contraparte</t>
  </si>
  <si>
    <t>Valor  relativo  ao  risco  de  crédito  da  contraparte  em  operações  de intermediação</t>
  </si>
  <si>
    <t>Total  das  exposições  relativas  a  operações  compromissadas  e  de empréstimo de títulos e valores mobiliários</t>
  </si>
  <si>
    <t>Itens não contabilizados no Balanço Patrimonial</t>
  </si>
  <si>
    <t>Valor de referência das operações não contabilizadas no Balanço Patrimonial</t>
  </si>
  <si>
    <t>Ajuste  relativo  à  aplicação  de  FCC  específico  às  operações  não contabilizadas no Balanço Patrimonial</t>
  </si>
  <si>
    <t>Total das exposições não contabilizadas no Balanço Patrimonial</t>
  </si>
  <si>
    <t>Capital e Exposição Total</t>
  </si>
  <si>
    <t xml:space="preserve">Índice de Alavancagem </t>
  </si>
  <si>
    <t>Índice de Alavancagem de Basileia III</t>
  </si>
  <si>
    <t>ÍNDICE DE ALAVANCAGEM</t>
  </si>
  <si>
    <t>1º Trimestre 2016</t>
  </si>
  <si>
    <t>Mar16</t>
  </si>
  <si>
    <t>Composição PR</t>
  </si>
  <si>
    <t>Índice de Alavancagem</t>
  </si>
  <si>
    <t>Balanço Patrimonial</t>
  </si>
  <si>
    <t>Ativo</t>
  </si>
  <si>
    <t>Passivo</t>
  </si>
  <si>
    <t>Concessão de Crédito nos Maiores Devedores</t>
  </si>
  <si>
    <t>Montante das Operações em Atraso</t>
  </si>
  <si>
    <t>Evolução PDD</t>
  </si>
  <si>
    <t>Capital Regulatório</t>
  </si>
  <si>
    <t>Composição do Risco de Crédito</t>
  </si>
  <si>
    <t>Composição do Risco de Mercado</t>
  </si>
  <si>
    <t>Composição do Risco Operacional</t>
  </si>
  <si>
    <t>Patrimônio de Referência Exigido | Basileia II (Até Set-13)</t>
  </si>
  <si>
    <t>Patrimônio de Referência Exigido | Basileia III (A partir Dez-13)</t>
  </si>
  <si>
    <t>Anexo I</t>
  </si>
  <si>
    <t>Exposição ao Risco de Crédito</t>
  </si>
  <si>
    <t>Análise de Sensibilidade</t>
  </si>
  <si>
    <t>Operações com Instrumentos Derivativos</t>
  </si>
  <si>
    <t>Exposição Financeira - Carteira de Negociação</t>
  </si>
  <si>
    <t>Concessão de Crédito por Tipo de Cliente - PF e PJ</t>
  </si>
  <si>
    <t>Concessão de Crédito por Região Geográfica</t>
  </si>
  <si>
    <t>Concessão de Crédito por Atividade Econômica e Modalidade</t>
  </si>
  <si>
    <t>Montante das Operações baixadas para Prejuízo</t>
  </si>
  <si>
    <t>Exposições Adquiridas - Por Tipo de Exposição e Cedentes</t>
  </si>
  <si>
    <t>Relatório de Gerenciamento de Riscos | Planilhas de Apoio (Pilar 3)</t>
  </si>
  <si>
    <t>Jun16</t>
  </si>
  <si>
    <t>2º Trimestre 2016</t>
  </si>
  <si>
    <t>Ajuste Prudencial XIV</t>
  </si>
  <si>
    <t>Carteira de Cambio</t>
  </si>
  <si>
    <t>Participação não Controladores</t>
  </si>
  <si>
    <t>(g),(i),(K)</t>
  </si>
  <si>
    <t>Set16</t>
  </si>
  <si>
    <t>3º Trimestre 2016</t>
  </si>
  <si>
    <t>Análise da Carteira de Crédito (até mar-14) | Circular 3.477</t>
  </si>
  <si>
    <t>Análise da Carteira de Crédito (a partir jun-14) | Circular 3.678</t>
  </si>
  <si>
    <t>Dez16</t>
  </si>
  <si>
    <t>4º Trimestre 2016</t>
  </si>
  <si>
    <t>Índice</t>
  </si>
  <si>
    <t>Negociacao e Interm. de Valores</t>
  </si>
  <si>
    <t>Mar17</t>
  </si>
  <si>
    <t>1º Trimestre 2017</t>
  </si>
  <si>
    <t>Derivativos - Qualidade Creditícia da Contraparte</t>
  </si>
  <si>
    <t>Acordos Bilaterais</t>
  </si>
  <si>
    <t>FPR  85%</t>
  </si>
  <si>
    <t>Jun17</t>
  </si>
  <si>
    <t>2º Trimestre 2017</t>
  </si>
  <si>
    <t>Valores Adicionados</t>
  </si>
  <si>
    <t>Valores Subtraídos</t>
  </si>
  <si>
    <t>31/06/2017</t>
  </si>
  <si>
    <t>Set17</t>
  </si>
  <si>
    <t>3º Trimestre 2017</t>
  </si>
  <si>
    <t>Dez17</t>
  </si>
  <si>
    <t>4º Trimestre 2017</t>
  </si>
  <si>
    <t>Mar18</t>
  </si>
  <si>
    <t>1º Trimestre 2018</t>
  </si>
  <si>
    <t>Excesso de Recursos Aplicados no Ativo Permanente</t>
  </si>
  <si>
    <t>Patrimônio De Referência  (PR) para Comparação com o RWA Total</t>
  </si>
  <si>
    <t>Jun18</t>
  </si>
  <si>
    <t>Set18</t>
  </si>
  <si>
    <t>2º Trimestre 2018</t>
  </si>
  <si>
    <t>3º Trimestre 2018</t>
  </si>
  <si>
    <t>Dez18</t>
  </si>
  <si>
    <t>4º Trimestre 2018</t>
  </si>
  <si>
    <t>Mar19</t>
  </si>
  <si>
    <t>1º Trimestre 2019</t>
  </si>
  <si>
    <t>Atualização: 31 de março de 2019</t>
  </si>
  <si>
    <t>Jun19</t>
  </si>
  <si>
    <t>2º Trimestre 2019</t>
  </si>
  <si>
    <t>Ajustes Prudenciais V, VII e X</t>
  </si>
  <si>
    <t>Set19</t>
  </si>
  <si>
    <t>3º Trimestre 2019</t>
  </si>
  <si>
    <t>Índice de Basileia (após aprovaçao LF)</t>
  </si>
  <si>
    <t>Dez19</t>
  </si>
  <si>
    <t>4º Trimestre 2019</t>
  </si>
  <si>
    <t>,</t>
  </si>
  <si>
    <t>Consignado</t>
  </si>
  <si>
    <t>FPR  50%</t>
  </si>
  <si>
    <t>Total Carteira de Crédito</t>
  </si>
  <si>
    <t xml:space="preserve">                 -   </t>
  </si>
  <si>
    <t>31/12/219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</si>
</sst>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[$-416]mmmm\-yy;@"/>
    <numFmt numFmtId="167" formatCode="_-* #,##0_-;\-* #,##0_-;_-* &quot;-&quot;??_-;_-@_-"/>
    <numFmt numFmtId="168" formatCode="_(* #,##0.0_);_(* \(#,##0.0\);_(* &quot;-&quot;??_);_(@_)"/>
    <numFmt numFmtId="169" formatCode="0.0%"/>
    <numFmt numFmtId="170" formatCode="General_)"/>
    <numFmt numFmtId="171" formatCode="_(* #,##0_);_(* \(#,##0\);_(* &quot;-&quot;_);_(@_)"/>
    <numFmt numFmtId="172" formatCode="#,##0_);\(#,##0\);\-"/>
    <numFmt numFmtId="173" formatCode="_(&quot;$&quot;* #,##0_);_(&quot;$&quot;* \(#,##0\);_(&quot;$&quot;* &quot;-&quot;_);_(@_)"/>
    <numFmt numFmtId="174" formatCode="_(&quot;$&quot;* #,##0.00_);_(&quot;$&quot;* \(#,##0.00\);_(&quot;$&quot;* &quot;-&quot;??_);_(@_)"/>
    <numFmt numFmtId="175" formatCode="_(* #,##0.00000000000000000_);_(* \(#,##0.00000000000000000\);_(* &quot;-&quot;??_);_(@_)"/>
    <numFmt numFmtId="176" formatCode="&quot;R$&quot;#,##0.00_);[Red]\(&quot;R$&quot;#,##0.00\)"/>
    <numFmt numFmtId="177" formatCode="_([$€]* #,##0.00_);_([$€]* \(#,##0.00\);_([$€]* &quot;-&quot;??_);_(@_)"/>
    <numFmt numFmtId="178" formatCode="[$€]\ #,##0.00_);\([$€]\ #,##0.00\)"/>
    <numFmt numFmtId="179" formatCode="_([$€-2]* #,##0.00_);_([$€-2]* \(#,##0.00\);_([$€-2]* &quot;-&quot;??_)"/>
    <numFmt numFmtId="180" formatCode="#,#00"/>
    <numFmt numFmtId="181" formatCode="_-* #,##0\ _P_t_a_-;\-* #,##0\ _P_t_a_-;_-* &quot;-&quot;\ _P_t_a_-;_-@_-"/>
    <numFmt numFmtId="182" formatCode="_(&quot;R$ &quot;* #,##0.00_);_(&quot;R$ &quot;* \(#,##0.00\);_(&quot;R$ &quot;* &quot;-&quot;??_);_(@_)"/>
    <numFmt numFmtId="183" formatCode="_(* #,##0.0_);_(* \(#,##0.0\);_(* &quot;-&quot;?_);_(@_)"/>
    <numFmt numFmtId="184" formatCode="%#,#00"/>
    <numFmt numFmtId="185" formatCode="#.##000"/>
    <numFmt numFmtId="186" formatCode="#.##0000_);\(#.##0000\)"/>
    <numFmt numFmtId="187" formatCode="#\ ###\ ###\ ##0\ "/>
    <numFmt numFmtId="188" formatCode="#,"/>
    <numFmt numFmtId="189" formatCode="0.0"/>
    <numFmt numFmtId="190" formatCode="_(#,##0_);_(\(#,##0\);_(&quot;-&quot;_);_(@_)"/>
    <numFmt numFmtId="191" formatCode="_-* #,##0.0_-;\-* #,##0.0_-;_-* &quot;-&quot;?_-;_-@_-"/>
  </numFmts>
  <fonts count="14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rgb="FFF2F2F2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rgb="FF8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99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indexed="9"/>
      <name val="Calibri"/>
      <family val="2"/>
      <scheme val="minor"/>
    </font>
    <font>
      <b/>
      <sz val="9"/>
      <color indexed="16"/>
      <name val="Calibri"/>
      <family val="2"/>
      <scheme val="minor"/>
    </font>
    <font>
      <b/>
      <i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2"/>
      <name val="Arial"/>
      <family val="2"/>
    </font>
    <font>
      <sz val="10"/>
      <color indexed="8"/>
      <name val="ARIAL"/>
      <family val="2"/>
      <charset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2"/>
      <name val="Times New Roman"/>
      <family val="1"/>
    </font>
    <font>
      <sz val="11"/>
      <color indexed="20"/>
      <name val="Calibri"/>
      <family val="2"/>
    </font>
    <font>
      <sz val="8"/>
      <name val="SwitzerlandLight"/>
    </font>
    <font>
      <sz val="7"/>
      <name val="Times New Roman"/>
      <family val="1"/>
    </font>
    <font>
      <sz val="11"/>
      <color indexed="17"/>
      <name val="Calibri"/>
      <family val="2"/>
    </font>
    <font>
      <sz val="8"/>
      <name val="Arial MT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color indexed="10"/>
      <name val="Arial"/>
      <family val="2"/>
    </font>
    <font>
      <sz val="12"/>
      <color indexed="8"/>
      <name val="Arial"/>
      <family val="2"/>
    </font>
    <font>
      <sz val="10"/>
      <name val="Times New Roman"/>
      <family val="1"/>
    </font>
    <font>
      <sz val="10"/>
      <color indexed="22"/>
      <name val="MS Sans Serif"/>
      <family val="2"/>
    </font>
    <font>
      <sz val="10"/>
      <name val="MS Sans Serif"/>
      <family val="2"/>
    </font>
    <font>
      <sz val="8"/>
      <color indexed="12"/>
      <name val="Arial"/>
      <family val="2"/>
    </font>
    <font>
      <b/>
      <sz val="10"/>
      <color indexed="12"/>
      <name val="Arial"/>
      <family val="2"/>
    </font>
    <font>
      <b/>
      <sz val="14"/>
      <color indexed="11"/>
      <name val="Arial"/>
      <family val="2"/>
    </font>
    <font>
      <b/>
      <sz val="10"/>
      <color indexed="10"/>
      <name val="Arial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"/>
      <color indexed="8"/>
      <name val="Courier"/>
      <family val="3"/>
    </font>
    <font>
      <b/>
      <sz val="20"/>
      <name val="Arial"/>
      <family val="2"/>
    </font>
    <font>
      <b/>
      <sz val="12"/>
      <name val="Arial"/>
      <family val="2"/>
    </font>
    <font>
      <b/>
      <sz val="11"/>
      <color indexed="62"/>
      <name val="Calibri"/>
      <family val="2"/>
    </font>
    <font>
      <sz val="12"/>
      <color indexed="50"/>
      <name val="Times New Roman"/>
      <family val="1"/>
    </font>
    <font>
      <sz val="10"/>
      <name val="Courier"/>
      <family val="3"/>
    </font>
    <font>
      <sz val="7"/>
      <name val="Arial MT"/>
      <family val="2"/>
    </font>
    <font>
      <sz val="12"/>
      <color indexed="12"/>
      <name val="Times New Roman"/>
      <family val="1"/>
    </font>
    <font>
      <sz val="11"/>
      <color indexed="6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0"/>
      <name val="Verdana"/>
      <family val="2"/>
    </font>
    <font>
      <b/>
      <sz val="11"/>
      <color indexed="63"/>
      <name val="Calibri"/>
      <family val="2"/>
    </font>
    <font>
      <b/>
      <sz val="10"/>
      <name val="Tahoma"/>
      <family val="2"/>
    </font>
    <font>
      <sz val="11"/>
      <color indexed="10"/>
      <name val="Calibri"/>
      <family val="2"/>
    </font>
    <font>
      <b/>
      <sz val="18"/>
      <color indexed="62"/>
      <name val="Cambria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"/>
      <color indexed="8"/>
      <name val="Courier"/>
      <family val="3"/>
    </font>
    <font>
      <b/>
      <sz val="11"/>
      <color indexed="8"/>
      <name val="Calibri"/>
      <family val="2"/>
    </font>
    <font>
      <b/>
      <sz val="7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53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63"/>
      <name val="Calibri"/>
      <family val="2"/>
      <scheme val="minor"/>
    </font>
    <font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b/>
      <vertAlign val="superscript"/>
      <sz val="9"/>
      <color indexed="63"/>
      <name val="Calibri"/>
      <family val="2"/>
      <scheme val="minor"/>
    </font>
    <font>
      <b/>
      <sz val="9"/>
      <color indexed="63"/>
      <name val="Calibri"/>
      <family val="2"/>
      <scheme val="minor"/>
    </font>
    <font>
      <vertAlign val="superscript"/>
      <sz val="9"/>
      <color indexed="63"/>
      <name val="Calibri"/>
      <family val="2"/>
      <scheme val="minor"/>
    </font>
    <font>
      <sz val="9"/>
      <color indexed="53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9"/>
      <color rgb="FF333333"/>
      <name val="Calibri"/>
      <family val="2"/>
      <scheme val="minor"/>
    </font>
    <font>
      <b/>
      <sz val="9"/>
      <color rgb="FFCC0000"/>
      <name val="Calibri"/>
      <family val="2"/>
      <scheme val="minor"/>
    </font>
    <font>
      <sz val="9"/>
      <color rgb="FFCC0000"/>
      <name val="Calibri"/>
      <family val="2"/>
      <scheme val="minor"/>
    </font>
    <font>
      <sz val="9"/>
      <color rgb="FF9E1D20"/>
      <name val="Calibri"/>
      <family val="2"/>
      <scheme val="minor"/>
    </font>
    <font>
      <b/>
      <sz val="9"/>
      <color rgb="FF9E1D20"/>
      <name val="Calibri"/>
      <family val="2"/>
      <scheme val="minor"/>
    </font>
    <font>
      <b/>
      <vertAlign val="superscript"/>
      <sz val="9"/>
      <name val="Calibri"/>
      <family val="2"/>
      <scheme val="minor"/>
    </font>
    <font>
      <sz val="8"/>
      <name val="Arial"/>
      <family val="2"/>
    </font>
    <font>
      <b/>
      <sz val="8"/>
      <name val="Calibri"/>
      <family val="2"/>
      <scheme val="minor"/>
    </font>
    <font>
      <b/>
      <sz val="8"/>
      <name val="Arial"/>
      <family val="2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0"/>
      <name val="Arial"/>
      <family val="2"/>
    </font>
    <font>
      <b/>
      <sz val="8"/>
      <color rgb="FFFFFFFF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10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b/>
      <sz val="9"/>
      <color indexed="56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3399"/>
      <name val="Calibri"/>
      <family val="2"/>
      <scheme val="minor"/>
    </font>
    <font>
      <sz val="10"/>
      <color rgb="FF003399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</font>
    <font>
      <b/>
      <sz val="12"/>
      <color rgb="FFE60000"/>
      <name val="Calibri"/>
      <family val="2"/>
    </font>
    <font>
      <b/>
      <i/>
      <sz val="8"/>
      <name val="Arial"/>
      <family val="2"/>
    </font>
    <font>
      <b/>
      <sz val="8"/>
      <color indexed="9"/>
      <name val="Calibri"/>
      <family val="2"/>
      <scheme val="minor"/>
    </font>
    <font>
      <b/>
      <sz val="8"/>
      <color indexed="16"/>
      <name val="Calibri"/>
      <family val="2"/>
      <scheme val="minor"/>
    </font>
    <font>
      <sz val="8"/>
      <color indexed="16"/>
      <name val="Calibri"/>
      <family val="2"/>
      <scheme val="minor"/>
    </font>
    <font>
      <b/>
      <sz val="8"/>
      <color indexed="9"/>
      <name val="Arial"/>
      <family val="2"/>
    </font>
    <font>
      <b/>
      <sz val="8"/>
      <color indexed="16"/>
      <name val="Arial"/>
      <family val="2"/>
    </font>
    <font>
      <sz val="8"/>
      <color indexed="8"/>
      <name val="Arial"/>
      <family val="2"/>
    </font>
    <font>
      <b/>
      <sz val="8"/>
      <color indexed="53"/>
      <name val="Arial"/>
      <family val="2"/>
    </font>
    <font>
      <b/>
      <sz val="8"/>
      <color rgb="FFC00000"/>
      <name val="Arial"/>
      <family val="2"/>
    </font>
    <font>
      <sz val="8"/>
      <color theme="1" tint="0.249977111117893"/>
      <name val="Arial"/>
      <family val="2"/>
    </font>
    <font>
      <b/>
      <sz val="8"/>
      <color theme="1" tint="0.249977111117893"/>
      <name val="Arial"/>
      <family val="2"/>
    </font>
    <font>
      <sz val="8"/>
      <color indexed="63"/>
      <name val="Arial"/>
      <family val="2"/>
    </font>
    <font>
      <b/>
      <sz val="8"/>
      <color indexed="63"/>
      <name val="Arial"/>
      <family val="2"/>
    </font>
    <font>
      <b/>
      <sz val="8"/>
      <color indexed="8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990000"/>
        <bgColor theme="5" tint="-0.249977111117893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86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theme="0" tint="-0.499984740745262"/>
        <bgColor theme="5" tint="-0.249977111117893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36"/>
      </patternFill>
    </fill>
    <fill>
      <patternFill patternType="solid">
        <fgColor indexed="34"/>
      </patternFill>
    </fill>
    <fill>
      <patternFill patternType="solid">
        <fgColor indexed="32"/>
      </patternFill>
    </fill>
    <fill>
      <patternFill patternType="solid">
        <fgColor indexed="35"/>
      </patternFill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indexed="26"/>
      </patternFill>
    </fill>
    <fill>
      <patternFill patternType="solid">
        <fgColor indexed="24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  <bgColor indexed="64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darkGray">
        <fgColor indexed="22"/>
      </patternFill>
    </fill>
    <fill>
      <patternFill patternType="solid">
        <fgColor indexed="12"/>
      </patternFill>
    </fill>
    <fill>
      <patternFill patternType="solid">
        <fgColor indexed="34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</patternFill>
    </fill>
    <fill>
      <patternFill patternType="solid">
        <fgColor indexed="27"/>
        <bgColor indexed="64"/>
      </patternFill>
    </fill>
    <fill>
      <patternFill patternType="gray125">
        <fgColor indexed="15"/>
        <bgColor indexed="14"/>
      </patternFill>
    </fill>
    <fill>
      <patternFill patternType="solid">
        <fgColor rgb="FFD9D9D9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/>
      <right/>
      <top style="thin">
        <color theme="5" tint="-0.249977111117893"/>
      </top>
      <bottom style="thin">
        <color theme="5" tint="0.59999389629810485"/>
      </bottom>
      <diagonal/>
    </border>
    <border>
      <left/>
      <right/>
      <top style="double">
        <color theme="5" tint="-0.249977111117893"/>
      </top>
      <bottom/>
      <diagonal/>
    </border>
    <border>
      <left/>
      <right/>
      <top/>
      <bottom style="double">
        <color theme="5" tint="-0.249977111117893"/>
      </bottom>
      <diagonal/>
    </border>
    <border>
      <left/>
      <right/>
      <top/>
      <bottom style="thin">
        <color indexed="22"/>
      </bottom>
      <diagonal/>
    </border>
    <border>
      <left/>
      <right/>
      <top style="medium">
        <color rgb="FF7F7F7F"/>
      </top>
      <bottom/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indexed="9"/>
      </top>
      <bottom style="thin">
        <color theme="0" tint="-0.49998474074526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indexed="16"/>
      </top>
      <bottom/>
      <diagonal/>
    </border>
    <border>
      <left/>
      <right/>
      <top/>
      <bottom style="thin">
        <color indexed="9"/>
      </bottom>
      <diagonal/>
    </border>
    <border>
      <left/>
      <right/>
      <top/>
      <bottom style="double">
        <color rgb="FF990000"/>
      </bottom>
      <diagonal/>
    </border>
    <border>
      <left/>
      <right/>
      <top style="thin">
        <color theme="5" tint="-0.249977111117893"/>
      </top>
      <bottom style="medium">
        <color theme="0" tint="-0.499984740745262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medium">
        <color theme="0" tint="-0.34998626667073579"/>
      </bottom>
      <diagonal/>
    </border>
    <border>
      <left/>
      <right/>
      <top/>
      <bottom style="thin">
        <color theme="5" tint="-0.24994659260841701"/>
      </bottom>
      <diagonal/>
    </border>
    <border>
      <left/>
      <right/>
      <top/>
      <bottom style="medium">
        <color theme="0" tint="-0.3499862666707357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9"/>
      </left>
      <right/>
      <top/>
      <bottom/>
      <diagonal/>
    </border>
    <border>
      <left/>
      <right/>
      <top/>
      <bottom style="dotted">
        <color indexed="22"/>
      </bottom>
      <diagonal/>
    </border>
    <border>
      <left/>
      <right/>
      <top style="dotted">
        <color indexed="22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36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/>
      <diagonal/>
    </border>
    <border>
      <left/>
      <right/>
      <top/>
      <bottom style="thin">
        <color rgb="FF333333"/>
      </bottom>
      <diagonal/>
    </border>
    <border>
      <left/>
      <right/>
      <top style="thin">
        <color rgb="FF333333"/>
      </top>
      <bottom style="medium">
        <color rgb="FFCC0000"/>
      </bottom>
      <diagonal/>
    </border>
    <border>
      <left/>
      <right/>
      <top/>
      <bottom style="medium">
        <color rgb="FFCC0000"/>
      </bottom>
      <diagonal/>
    </border>
    <border>
      <left/>
      <right/>
      <top style="medium">
        <color rgb="FFCC0000"/>
      </top>
      <bottom style="medium">
        <color rgb="FFCC0000"/>
      </bottom>
      <diagonal/>
    </border>
    <border>
      <left/>
      <right/>
      <top/>
      <bottom style="medium">
        <color rgb="FFA5A5A5"/>
      </bottom>
      <diagonal/>
    </border>
    <border>
      <left/>
      <right/>
      <top style="double">
        <color rgb="FF953735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0" tint="-0.34998626667073579"/>
      </bottom>
      <diagonal/>
    </border>
    <border>
      <left/>
      <right/>
      <top style="medium">
        <color theme="0"/>
      </top>
      <bottom style="medium">
        <color theme="0" tint="-0.34998626667073579"/>
      </bottom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963634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dotted">
        <color indexed="22"/>
      </top>
      <bottom style="dotted">
        <color indexed="22"/>
      </bottom>
      <diagonal/>
    </border>
    <border>
      <left/>
      <right/>
      <top style="thin">
        <color theme="0" tint="-0.24994659260841701"/>
      </top>
      <bottom style="dotted">
        <color theme="0" tint="-0.14996795556505021"/>
      </bottom>
      <diagonal/>
    </border>
    <border>
      <left/>
      <right/>
      <top style="dotted">
        <color theme="0" tint="-0.14996795556505021"/>
      </top>
      <bottom style="dotted">
        <color theme="0" tint="-0.14996795556505021"/>
      </bottom>
      <diagonal/>
    </border>
    <border>
      <left/>
      <right/>
      <top style="dotted">
        <color theme="0" tint="-0.14996795556505021"/>
      </top>
      <bottom/>
      <diagonal/>
    </border>
  </borders>
  <cellStyleXfs count="794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8" fillId="0" borderId="0">
      <alignment vertical="top"/>
    </xf>
    <xf numFmtId="164" fontId="3" fillId="0" borderId="0" applyFont="0" applyFill="0" applyBorder="0" applyAlignment="0" applyProtection="0"/>
    <xf numFmtId="0" fontId="3" fillId="0" borderId="0">
      <alignment vertical="top"/>
    </xf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165" fontId="3" fillId="0" borderId="0" applyNumberFormat="0" applyFill="0" applyBorder="0">
      <alignment vertical="top"/>
    </xf>
    <xf numFmtId="0" fontId="3" fillId="0" borderId="32"/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9" fillId="0" borderId="0"/>
    <xf numFmtId="165" fontId="3" fillId="0" borderId="0" applyNumberFormat="0" applyFill="0" applyBorder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36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41" fillId="4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41" fillId="4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3" fillId="0" borderId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7" borderId="0" applyNumberFormat="0" applyBorder="0" applyAlignment="0" applyProtection="0"/>
    <xf numFmtId="0" fontId="41" fillId="46" borderId="0" applyNumberFormat="0" applyBorder="0" applyAlignment="0" applyProtection="0"/>
    <xf numFmtId="0" fontId="41" fillId="36" borderId="0" applyNumberFormat="0" applyBorder="0" applyAlignment="0" applyProtection="0"/>
    <xf numFmtId="0" fontId="41" fillId="40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41" fillId="4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41" fillId="4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4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41" fillId="4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41" fillId="4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41" fillId="5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2" fillId="36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42" fillId="46" borderId="0" applyNumberFormat="0" applyBorder="0" applyAlignment="0" applyProtection="0"/>
    <xf numFmtId="0" fontId="42" fillId="51" borderId="0" applyNumberFormat="0" applyBorder="0" applyAlignment="0" applyProtection="0"/>
    <xf numFmtId="0" fontId="42" fillId="40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42" fillId="52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42" fillId="48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42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42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42" fillId="5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42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1" borderId="0" applyNumberFormat="0" applyBorder="0" applyAlignment="0" applyProtection="0"/>
    <xf numFmtId="0" fontId="42" fillId="54" borderId="0" applyNumberFormat="0" applyBorder="0" applyAlignment="0" applyProtection="0"/>
    <xf numFmtId="0" fontId="42" fillId="55" borderId="0" applyNumberFormat="0" applyBorder="0" applyAlignment="0" applyProtection="0"/>
    <xf numFmtId="0" fontId="42" fillId="56" borderId="0" applyNumberFormat="0" applyBorder="0" applyAlignment="0" applyProtection="0"/>
    <xf numFmtId="0" fontId="42" fillId="51" borderId="0" applyNumberFormat="0" applyBorder="0" applyAlignment="0" applyProtection="0"/>
    <xf numFmtId="0" fontId="42" fillId="57" borderId="0" applyNumberFormat="0" applyBorder="0" applyAlignment="0" applyProtection="0"/>
    <xf numFmtId="39" fontId="43" fillId="0" borderId="0" applyBorder="0"/>
    <xf numFmtId="0" fontId="2" fillId="58" borderId="0" applyNumberFormat="0" applyFont="0" applyAlignment="0" applyProtection="0">
      <protection locked="0"/>
    </xf>
    <xf numFmtId="0" fontId="44" fillId="42" borderId="0" applyNumberFormat="0" applyBorder="0" applyAlignment="0" applyProtection="0"/>
    <xf numFmtId="170" fontId="45" fillId="0" borderId="0">
      <alignment vertical="top"/>
    </xf>
    <xf numFmtId="170" fontId="46" fillId="0" borderId="0">
      <alignment horizontal="right"/>
    </xf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47" fillId="43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8" fillId="0" borderId="0"/>
    <xf numFmtId="0" fontId="49" fillId="3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49" fillId="46" borderId="3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50" fillId="59" borderId="34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51" fillId="0" borderId="3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0" fillId="59" borderId="34" applyNumberFormat="0" applyAlignment="0" applyProtection="0"/>
    <xf numFmtId="3" fontId="52" fillId="60" borderId="36" applyFont="0" applyFill="0" applyProtection="0">
      <alignment horizontal="right"/>
    </xf>
    <xf numFmtId="171" fontId="3" fillId="0" borderId="0" applyFont="0" applyFill="0" applyBorder="0" applyAlignment="0" applyProtection="0"/>
    <xf numFmtId="3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41" fillId="0" borderId="0" applyFont="0" applyFill="0" applyBorder="0" applyAlignment="0" applyProtection="0"/>
    <xf numFmtId="172" fontId="54" fillId="0" borderId="0" applyFont="0" applyFill="0" applyBorder="0" applyAlignment="0" applyProtection="0"/>
    <xf numFmtId="3" fontId="55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" fontId="55" fillId="0" borderId="0" applyFont="0" applyFill="0" applyBorder="0" applyAlignment="0" applyProtection="0"/>
    <xf numFmtId="0" fontId="56" fillId="61" borderId="37" applyNumberFormat="0" applyFont="0" applyBorder="0" applyAlignment="0" applyProtection="0"/>
    <xf numFmtId="15" fontId="57" fillId="6" borderId="0">
      <alignment horizontal="right"/>
    </xf>
    <xf numFmtId="0" fontId="58" fillId="62" borderId="0" applyNumberFormat="0" applyBorder="0" applyAlignment="0">
      <alignment horizontal="center"/>
    </xf>
    <xf numFmtId="0" fontId="59" fillId="63" borderId="0">
      <alignment horizontal="centerContinuous"/>
    </xf>
    <xf numFmtId="0" fontId="60" fillId="64" borderId="38">
      <alignment horizontal="center"/>
      <protection locked="0"/>
    </xf>
    <xf numFmtId="0" fontId="3" fillId="0" borderId="0" applyBorder="0">
      <alignment horizontal="justify" vertical="top"/>
    </xf>
    <xf numFmtId="175" fontId="3" fillId="0" borderId="0" applyFont="0" applyFill="0" applyBorder="0" applyAlignment="0" applyProtection="0"/>
    <xf numFmtId="1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5" fontId="3" fillId="0" borderId="0" applyFont="0" applyFill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42" fillId="65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42" fillId="6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42" fillId="67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42" fillId="36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42" fillId="51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42" fillId="57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61" fillId="40" borderId="3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177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2" fillId="0" borderId="0" applyNumberFormat="0" applyFill="0" applyBorder="0" applyAlignment="0" applyProtection="0"/>
    <xf numFmtId="180" fontId="63" fillId="0" borderId="0">
      <protection locked="0"/>
    </xf>
    <xf numFmtId="0" fontId="47" fillId="38" borderId="0" applyNumberFormat="0" applyBorder="0" applyAlignment="0" applyProtection="0"/>
    <xf numFmtId="0" fontId="3" fillId="6" borderId="36" applyNumberFormat="0" applyFont="0" applyBorder="0" applyAlignment="0" applyProtection="0">
      <alignment horizontal="center"/>
    </xf>
    <xf numFmtId="0" fontId="64" fillId="60" borderId="39" applyNumberFormat="0" applyFill="0" applyBorder="0" applyAlignment="0" applyProtection="0">
      <alignment horizontal="left"/>
    </xf>
    <xf numFmtId="0" fontId="65" fillId="0" borderId="0" applyNumberFormat="0" applyFill="0" applyBorder="0" applyAlignment="0" applyProtection="0"/>
    <xf numFmtId="0" fontId="66" fillId="0" borderId="40" applyNumberFormat="0" applyFill="0" applyAlignment="0" applyProtection="0"/>
    <xf numFmtId="0" fontId="66" fillId="0" borderId="0" applyNumberFormat="0" applyFill="0" applyBorder="0" applyAlignment="0" applyProtection="0"/>
    <xf numFmtId="0" fontId="2" fillId="60" borderId="41" applyFont="0" applyBorder="0">
      <alignment horizontal="center" wrapText="1"/>
    </xf>
    <xf numFmtId="3" fontId="3" fillId="68" borderId="36" applyFont="0" applyProtection="0">
      <alignment horizontal="right"/>
    </xf>
    <xf numFmtId="0" fontId="3" fillId="68" borderId="41" applyNumberFormat="0" applyFont="0" applyBorder="0" applyAlignment="0" applyProtection="0">
      <alignment horizontal="left"/>
    </xf>
    <xf numFmtId="3" fontId="67" fillId="0" borderId="42" applyBorder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44" fillId="42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1" fillId="40" borderId="33" applyNumberFormat="0" applyAlignment="0" applyProtection="0"/>
    <xf numFmtId="3" fontId="3" fillId="69" borderId="36" applyFont="0">
      <alignment horizontal="right"/>
      <protection locked="0"/>
    </xf>
    <xf numFmtId="37" fontId="69" fillId="70" borderId="43"/>
    <xf numFmtId="0" fontId="43" fillId="60" borderId="0" applyNumberFormat="0" applyFont="0" applyFill="0" applyBorder="0" applyAlignment="0"/>
    <xf numFmtId="0" fontId="51" fillId="0" borderId="35" applyNumberFormat="0" applyFill="0" applyAlignment="0" applyProtection="0"/>
    <xf numFmtId="181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69" fontId="43" fillId="0" borderId="0"/>
    <xf numFmtId="183" fontId="70" fillId="0" borderId="44" applyBorder="0"/>
    <xf numFmtId="171" fontId="70" fillId="0" borderId="0" applyFill="0" applyBorder="0" applyProtection="0"/>
    <xf numFmtId="171" fontId="43" fillId="0" borderId="0" applyFill="0" applyBorder="0" applyAlignment="0" applyProtection="0"/>
    <xf numFmtId="37" fontId="43" fillId="0" borderId="0"/>
    <xf numFmtId="169" fontId="70" fillId="60" borderId="0" applyFill="0"/>
    <xf numFmtId="169" fontId="43" fillId="60" borderId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71" fillId="71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52" borderId="0" applyNumberFormat="0" applyBorder="0" applyAlignment="0" applyProtection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1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/>
    <xf numFmtId="0" fontId="3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Border="0">
      <alignment vertical="top"/>
    </xf>
    <xf numFmtId="0" fontId="1" fillId="0" borderId="0"/>
    <xf numFmtId="0" fontId="3" fillId="0" borderId="0" applyNumberFormat="0" applyBorder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1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72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>
      <alignment vertical="top"/>
    </xf>
    <xf numFmtId="0" fontId="38" fillId="0" borderId="0">
      <alignment vertical="top"/>
    </xf>
    <xf numFmtId="0" fontId="3" fillId="0" borderId="0" applyNumberFormat="0" applyBorder="0">
      <alignment vertical="top"/>
    </xf>
    <xf numFmtId="0" fontId="1" fillId="0" borderId="0"/>
    <xf numFmtId="0" fontId="1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7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1" fillId="0" borderId="0"/>
    <xf numFmtId="0" fontId="38" fillId="0" borderId="0">
      <alignment vertical="top"/>
    </xf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>
      <alignment vertical="top"/>
    </xf>
    <xf numFmtId="0" fontId="38" fillId="0" borderId="0">
      <alignment vertical="top"/>
    </xf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8" fillId="0" borderId="0"/>
    <xf numFmtId="0" fontId="38" fillId="0" borderId="0"/>
    <xf numFmtId="0" fontId="38" fillId="0" borderId="0">
      <alignment vertical="top"/>
    </xf>
    <xf numFmtId="0" fontId="3" fillId="0" borderId="0"/>
    <xf numFmtId="0" fontId="38" fillId="0" borderId="0"/>
    <xf numFmtId="0" fontId="38" fillId="0" borderId="0"/>
    <xf numFmtId="0" fontId="38" fillId="0" borderId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74" fillId="52" borderId="45" applyNumberFormat="0" applyFont="0" applyAlignment="0" applyProtection="0"/>
    <xf numFmtId="0" fontId="56" fillId="0" borderId="0"/>
    <xf numFmtId="0" fontId="75" fillId="36" borderId="46" applyNumberFormat="0" applyAlignment="0" applyProtection="0"/>
    <xf numFmtId="9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3" fillId="0" borderId="0" applyFont="0" applyFill="0" applyBorder="0" applyAlignment="0" applyProtection="0"/>
    <xf numFmtId="9" fontId="43" fillId="0" borderId="47" applyFont="0" applyFill="0" applyAlignment="0" applyProtection="0"/>
    <xf numFmtId="184" fontId="63" fillId="0" borderId="0">
      <protection locked="0"/>
    </xf>
    <xf numFmtId="185" fontId="63" fillId="0" borderId="0"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8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8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8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86" fontId="3" fillId="0" borderId="0" applyFont="0" applyFill="0" applyBorder="0" applyAlignment="0" applyProtection="0"/>
    <xf numFmtId="3" fontId="3" fillId="72" borderId="36">
      <alignment horizontal="right"/>
      <protection locked="0"/>
    </xf>
    <xf numFmtId="187" fontId="46" fillId="0" borderId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75" fillId="46" borderId="46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3" fontId="3" fillId="60" borderId="36" applyFont="0">
      <alignment horizontal="right"/>
    </xf>
    <xf numFmtId="3" fontId="3" fillId="58" borderId="36" applyFont="0" applyProtection="0">
      <alignment horizontal="right"/>
    </xf>
    <xf numFmtId="0" fontId="38" fillId="0" borderId="0">
      <alignment vertical="top"/>
    </xf>
    <xf numFmtId="0" fontId="76" fillId="0" borderId="0" applyNumberFormat="0" applyFont="0" applyBorder="0" applyAlignment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6" fillId="0" borderId="0">
      <alignment horizontal="justify"/>
    </xf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79" fillId="0" borderId="48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81" fillId="0" borderId="49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82" fillId="0" borderId="50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188" fontId="83" fillId="0" borderId="0">
      <protection locked="0"/>
    </xf>
    <xf numFmtId="188" fontId="83" fillId="0" borderId="0">
      <protection locked="0"/>
    </xf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84" fillId="0" borderId="51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8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1" fillId="0" borderId="0" applyFont="0" applyFill="0" applyBorder="0" applyAlignment="0" applyProtection="0"/>
    <xf numFmtId="0" fontId="77" fillId="0" borderId="0" applyNumberFormat="0" applyFill="0" applyBorder="0" applyAlignment="0" applyProtection="0"/>
    <xf numFmtId="0" fontId="85" fillId="73" borderId="52" applyNumberFormat="0" applyFont="0" applyBorder="0" applyAlignment="0">
      <alignment horizontal="centerContinuous" vertical="center"/>
    </xf>
    <xf numFmtId="164" fontId="41" fillId="0" borderId="0" applyFont="0" applyFill="0" applyBorder="0" applyAlignment="0" applyProtection="0"/>
    <xf numFmtId="0" fontId="3" fillId="0" borderId="0">
      <alignment vertical="top"/>
    </xf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</cellStyleXfs>
  <cellXfs count="546">
    <xf numFmtId="0" fontId="0" fillId="0" borderId="0" xfId="0"/>
    <xf numFmtId="0" fontId="4" fillId="0" borderId="0" xfId="0" applyFont="1" applyAlignment="1">
      <alignment horizontal="right"/>
    </xf>
    <xf numFmtId="0" fontId="7" fillId="4" borderId="0" xfId="0" applyFont="1" applyFill="1" applyBorder="1" applyAlignment="1">
      <alignment horizontal="right"/>
    </xf>
    <xf numFmtId="0" fontId="8" fillId="0" borderId="0" xfId="0" applyFont="1" applyBorder="1" applyAlignment="1">
      <alignment horizontal="left"/>
    </xf>
    <xf numFmtId="165" fontId="8" fillId="0" borderId="0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0" fontId="8" fillId="0" borderId="14" xfId="0" applyFont="1" applyBorder="1" applyAlignment="1">
      <alignment horizontal="left"/>
    </xf>
    <xf numFmtId="165" fontId="5" fillId="0" borderId="14" xfId="1" applyNumberFormat="1" applyFont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165" fontId="9" fillId="0" borderId="0" xfId="1" applyNumberFormat="1" applyFont="1" applyFill="1" applyBorder="1" applyAlignment="1">
      <alignment horizontal="right"/>
    </xf>
    <xf numFmtId="0" fontId="5" fillId="0" borderId="0" xfId="0" applyFont="1" applyBorder="1"/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Border="1" applyAlignment="1">
      <alignment horizontal="center"/>
    </xf>
    <xf numFmtId="17" fontId="13" fillId="2" borderId="1" xfId="0" applyNumberFormat="1" applyFont="1" applyFill="1" applyBorder="1" applyAlignment="1">
      <alignment horizontal="center"/>
    </xf>
    <xf numFmtId="0" fontId="12" fillId="0" borderId="0" xfId="0" applyFont="1"/>
    <xf numFmtId="0" fontId="14" fillId="3" borderId="0" xfId="3" applyFont="1" applyFill="1" applyBorder="1" applyAlignment="1">
      <alignment horizontal="center"/>
    </xf>
    <xf numFmtId="165" fontId="11" fillId="0" borderId="0" xfId="1" applyNumberFormat="1" applyFont="1"/>
    <xf numFmtId="0" fontId="15" fillId="0" borderId="2" xfId="0" applyFont="1" applyBorder="1"/>
    <xf numFmtId="165" fontId="15" fillId="0" borderId="2" xfId="1" applyNumberFormat="1" applyFont="1" applyBorder="1"/>
    <xf numFmtId="17" fontId="13" fillId="2" borderId="1" xfId="3" applyNumberFormat="1" applyFont="1" applyFill="1" applyBorder="1" applyAlignment="1">
      <alignment horizontal="center"/>
    </xf>
    <xf numFmtId="0" fontId="16" fillId="0" borderId="0" xfId="3" applyFont="1"/>
    <xf numFmtId="165" fontId="11" fillId="0" borderId="0" xfId="4" applyNumberFormat="1" applyFont="1"/>
    <xf numFmtId="9" fontId="11" fillId="0" borderId="0" xfId="3" applyNumberFormat="1" applyFont="1" applyBorder="1"/>
    <xf numFmtId="9" fontId="11" fillId="0" borderId="3" xfId="3" applyNumberFormat="1" applyFont="1" applyBorder="1"/>
    <xf numFmtId="165" fontId="16" fillId="0" borderId="3" xfId="4" applyNumberFormat="1" applyFont="1" applyBorder="1"/>
    <xf numFmtId="0" fontId="15" fillId="0" borderId="2" xfId="3" applyFont="1" applyBorder="1"/>
    <xf numFmtId="165" fontId="15" fillId="0" borderId="2" xfId="4" applyNumberFormat="1" applyFont="1" applyBorder="1"/>
    <xf numFmtId="0" fontId="12" fillId="0" borderId="4" xfId="0" applyFont="1" applyBorder="1"/>
    <xf numFmtId="0" fontId="12" fillId="0" borderId="0" xfId="3" applyFont="1"/>
    <xf numFmtId="0" fontId="12" fillId="0" borderId="0" xfId="3" applyFont="1" applyAlignment="1">
      <alignment horizontal="right"/>
    </xf>
    <xf numFmtId="10" fontId="15" fillId="0" borderId="2" xfId="2" applyNumberFormat="1" applyFont="1" applyBorder="1"/>
    <xf numFmtId="0" fontId="17" fillId="0" borderId="0" xfId="0" applyFont="1" applyAlignment="1">
      <alignment horizontal="right"/>
    </xf>
    <xf numFmtId="17" fontId="13" fillId="2" borderId="15" xfId="3" applyNumberFormat="1" applyFont="1" applyFill="1" applyBorder="1" applyAlignment="1">
      <alignment horizontal="center"/>
    </xf>
    <xf numFmtId="0" fontId="17" fillId="0" borderId="0" xfId="0" applyFont="1" applyAlignment="1">
      <alignment horizontal="left"/>
    </xf>
    <xf numFmtId="0" fontId="11" fillId="0" borderId="0" xfId="0" applyFont="1" applyAlignment="1"/>
    <xf numFmtId="0" fontId="15" fillId="0" borderId="0" xfId="0" applyFont="1" applyAlignment="1">
      <alignment horizontal="right"/>
    </xf>
    <xf numFmtId="0" fontId="15" fillId="0" borderId="0" xfId="0" applyFont="1" applyAlignment="1">
      <alignment horizontal="left" vertical="center" wrapText="1"/>
    </xf>
    <xf numFmtId="165" fontId="11" fillId="0" borderId="0" xfId="1" applyNumberFormat="1" applyFont="1" applyAlignment="1">
      <alignment horizontal="center" vertical="center" wrapText="1"/>
    </xf>
    <xf numFmtId="165" fontId="11" fillId="0" borderId="5" xfId="1" applyNumberFormat="1" applyFont="1" applyBorder="1" applyAlignment="1">
      <alignment horizontal="center" vertical="center" wrapText="1"/>
    </xf>
    <xf numFmtId="164" fontId="11" fillId="0" borderId="0" xfId="1" applyNumberFormat="1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165" fontId="18" fillId="0" borderId="0" xfId="1" applyNumberFormat="1" applyFont="1" applyAlignment="1">
      <alignment horizontal="center" vertical="center" wrapText="1"/>
    </xf>
    <xf numFmtId="165" fontId="11" fillId="0" borderId="0" xfId="1" applyNumberFormat="1" applyFont="1" applyBorder="1" applyAlignment="1">
      <alignment horizontal="center" vertical="center" wrapText="1"/>
    </xf>
    <xf numFmtId="165" fontId="11" fillId="0" borderId="0" xfId="0" applyNumberFormat="1" applyFont="1"/>
    <xf numFmtId="9" fontId="11" fillId="0" borderId="0" xfId="0" applyNumberFormat="1" applyFont="1" applyAlignment="1">
      <alignment horizontal="center"/>
    </xf>
    <xf numFmtId="9" fontId="11" fillId="0" borderId="0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20" fillId="6" borderId="7" xfId="0" applyFont="1" applyFill="1" applyBorder="1"/>
    <xf numFmtId="0" fontId="20" fillId="6" borderId="6" xfId="0" applyFont="1" applyFill="1" applyBorder="1" applyAlignment="1">
      <alignment horizontal="center" vertical="center"/>
    </xf>
    <xf numFmtId="166" fontId="19" fillId="7" borderId="6" xfId="0" applyNumberFormat="1" applyFont="1" applyFill="1" applyBorder="1" applyAlignment="1">
      <alignment horizontal="center"/>
    </xf>
    <xf numFmtId="166" fontId="19" fillId="7" borderId="6" xfId="0" quotePrefix="1" applyNumberFormat="1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65" fontId="12" fillId="0" borderId="4" xfId="1" applyNumberFormat="1" applyFont="1" applyFill="1" applyBorder="1"/>
    <xf numFmtId="165" fontId="12" fillId="0" borderId="0" xfId="1" applyNumberFormat="1" applyFont="1" applyFill="1" applyBorder="1"/>
    <xf numFmtId="0" fontId="12" fillId="0" borderId="0" xfId="0" applyFont="1" applyAlignment="1">
      <alignment horizontal="left" indent="1"/>
    </xf>
    <xf numFmtId="0" fontId="16" fillId="0" borderId="0" xfId="0" applyFont="1" applyAlignment="1">
      <alignment horizontal="left" indent="2"/>
    </xf>
    <xf numFmtId="165" fontId="16" fillId="0" borderId="0" xfId="1" applyNumberFormat="1" applyFont="1" applyFill="1" applyBorder="1"/>
    <xf numFmtId="165" fontId="16" fillId="0" borderId="0" xfId="1" applyNumberFormat="1" applyFont="1" applyFill="1" applyBorder="1" applyAlignment="1">
      <alignment horizontal="right"/>
    </xf>
    <xf numFmtId="0" fontId="16" fillId="0" borderId="0" xfId="0" applyFont="1" applyAlignment="1">
      <alignment horizontal="left" indent="1"/>
    </xf>
    <xf numFmtId="165" fontId="16" fillId="0" borderId="0" xfId="1" applyNumberFormat="1" applyFont="1" applyFill="1" applyBorder="1" applyAlignment="1">
      <alignment horizontal="center"/>
    </xf>
    <xf numFmtId="0" fontId="12" fillId="0" borderId="4" xfId="0" applyFont="1" applyBorder="1" applyAlignment="1">
      <alignment horizontal="left"/>
    </xf>
    <xf numFmtId="10" fontId="20" fillId="6" borderId="7" xfId="2" applyNumberFormat="1" applyFont="1" applyFill="1" applyBorder="1"/>
    <xf numFmtId="0" fontId="20" fillId="6" borderId="10" xfId="0" applyFont="1" applyFill="1" applyBorder="1" applyAlignment="1">
      <alignment horizontal="left" vertical="center"/>
    </xf>
    <xf numFmtId="166" fontId="19" fillId="7" borderId="10" xfId="0" applyNumberFormat="1" applyFont="1" applyFill="1" applyBorder="1" applyAlignment="1">
      <alignment horizontal="center"/>
    </xf>
    <xf numFmtId="166" fontId="19" fillId="7" borderId="10" xfId="0" quotePrefix="1" applyNumberFormat="1" applyFont="1" applyFill="1" applyBorder="1" applyAlignment="1">
      <alignment horizontal="center"/>
    </xf>
    <xf numFmtId="165" fontId="20" fillId="6" borderId="10" xfId="0" applyNumberFormat="1" applyFont="1" applyFill="1" applyBorder="1" applyAlignment="1">
      <alignment horizontal="left" vertical="center"/>
    </xf>
    <xf numFmtId="0" fontId="12" fillId="0" borderId="11" xfId="0" applyFont="1" applyBorder="1" applyAlignment="1"/>
    <xf numFmtId="165" fontId="12" fillId="0" borderId="11" xfId="1" applyNumberFormat="1" applyFont="1" applyFill="1" applyBorder="1"/>
    <xf numFmtId="166" fontId="13" fillId="7" borderId="10" xfId="0" applyNumberFormat="1" applyFont="1" applyFill="1" applyBorder="1" applyAlignment="1">
      <alignment horizontal="left"/>
    </xf>
    <xf numFmtId="165" fontId="19" fillId="7" borderId="10" xfId="1" applyNumberFormat="1" applyFont="1" applyFill="1" applyBorder="1" applyAlignment="1">
      <alignment horizontal="center"/>
    </xf>
    <xf numFmtId="0" fontId="12" fillId="0" borderId="0" xfId="0" applyFont="1" applyBorder="1"/>
    <xf numFmtId="0" fontId="20" fillId="6" borderId="8" xfId="0" applyFont="1" applyFill="1" applyBorder="1"/>
    <xf numFmtId="0" fontId="12" fillId="0" borderId="9" xfId="0" applyFont="1" applyBorder="1" applyAlignment="1"/>
    <xf numFmtId="0" fontId="12" fillId="0" borderId="0" xfId="0" applyFont="1" applyAlignment="1"/>
    <xf numFmtId="165" fontId="16" fillId="0" borderId="0" xfId="1" applyNumberFormat="1" applyFont="1"/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5" fontId="15" fillId="0" borderId="2" xfId="1" applyNumberFormat="1" applyFont="1" applyFill="1" applyBorder="1"/>
    <xf numFmtId="167" fontId="16" fillId="0" borderId="0" xfId="1" applyNumberFormat="1" applyFont="1"/>
    <xf numFmtId="167" fontId="11" fillId="0" borderId="0" xfId="1" applyNumberFormat="1" applyFont="1"/>
    <xf numFmtId="0" fontId="86" fillId="0" borderId="0" xfId="5" applyFont="1" applyAlignment="1"/>
    <xf numFmtId="0" fontId="86" fillId="0" borderId="0" xfId="5" applyFont="1" applyAlignment="1">
      <alignment horizontal="right"/>
    </xf>
    <xf numFmtId="0" fontId="86" fillId="0" borderId="0" xfId="5" applyFont="1" applyAlignment="1">
      <alignment horizontal="center"/>
    </xf>
    <xf numFmtId="0" fontId="87" fillId="0" borderId="0" xfId="5" applyFont="1" applyAlignment="1"/>
    <xf numFmtId="0" fontId="87" fillId="0" borderId="0" xfId="5" applyFont="1" applyAlignment="1">
      <alignment horizontal="right"/>
    </xf>
    <xf numFmtId="14" fontId="88" fillId="0" borderId="0" xfId="5" applyNumberFormat="1" applyFont="1" applyAlignment="1">
      <alignment horizontal="center"/>
    </xf>
    <xf numFmtId="0" fontId="88" fillId="0" borderId="0" xfId="5" applyFont="1" applyAlignment="1"/>
    <xf numFmtId="0" fontId="19" fillId="33" borderId="29" xfId="5" applyFont="1" applyFill="1" applyBorder="1" applyAlignment="1">
      <alignment horizontal="center" wrapText="1"/>
    </xf>
    <xf numFmtId="0" fontId="19" fillId="33" borderId="29" xfId="5" applyFont="1" applyFill="1" applyBorder="1" applyAlignment="1">
      <alignment horizontal="center" vertical="center" wrapText="1"/>
    </xf>
    <xf numFmtId="0" fontId="90" fillId="0" borderId="30" xfId="7" applyFont="1" applyFill="1" applyBorder="1" applyAlignment="1">
      <alignment horizontal="left" vertical="center" wrapText="1" indent="1"/>
    </xf>
    <xf numFmtId="165" fontId="91" fillId="0" borderId="30" xfId="7" applyNumberFormat="1" applyFont="1" applyFill="1" applyBorder="1" applyAlignment="1">
      <alignment horizontal="center" vertical="center" wrapText="1"/>
    </xf>
    <xf numFmtId="164" fontId="91" fillId="0" borderId="30" xfId="7" applyNumberFormat="1" applyFont="1" applyFill="1" applyBorder="1" applyAlignment="1">
      <alignment horizontal="center" vertical="center"/>
    </xf>
    <xf numFmtId="0" fontId="92" fillId="0" borderId="30" xfId="7" applyFont="1" applyFill="1" applyBorder="1" applyAlignment="1">
      <alignment horizontal="center" vertical="center"/>
    </xf>
    <xf numFmtId="0" fontId="90" fillId="0" borderId="30" xfId="7" applyFont="1" applyFill="1" applyBorder="1" applyAlignment="1">
      <alignment horizontal="left" vertical="center" indent="1"/>
    </xf>
    <xf numFmtId="164" fontId="90" fillId="34" borderId="30" xfId="6" applyFont="1" applyFill="1" applyBorder="1" applyAlignment="1">
      <alignment horizontal="right" vertical="center" indent="1"/>
    </xf>
    <xf numFmtId="164" fontId="90" fillId="34" borderId="30" xfId="6" applyFont="1" applyFill="1" applyBorder="1" applyAlignment="1">
      <alignment horizontal="center" vertical="center"/>
    </xf>
    <xf numFmtId="165" fontId="91" fillId="0" borderId="30" xfId="6" applyNumberFormat="1" applyFont="1" applyFill="1" applyBorder="1" applyAlignment="1">
      <alignment horizontal="right" vertical="center" indent="1"/>
    </xf>
    <xf numFmtId="0" fontId="95" fillId="0" borderId="30" xfId="7" applyFont="1" applyFill="1" applyBorder="1" applyAlignment="1">
      <alignment horizontal="left" vertical="center" wrapText="1" indent="1"/>
    </xf>
    <xf numFmtId="165" fontId="92" fillId="0" borderId="30" xfId="7" applyNumberFormat="1" applyFont="1" applyFill="1" applyBorder="1" applyAlignment="1">
      <alignment horizontal="right" vertical="center" wrapText="1" indent="1"/>
    </xf>
    <xf numFmtId="165" fontId="92" fillId="0" borderId="30" xfId="7" applyNumberFormat="1" applyFont="1" applyFill="1" applyBorder="1" applyAlignment="1">
      <alignment horizontal="center" vertical="center" wrapText="1"/>
    </xf>
    <xf numFmtId="165" fontId="92" fillId="0" borderId="0" xfId="7" applyNumberFormat="1" applyFont="1" applyFill="1" applyBorder="1" applyAlignment="1">
      <alignment horizontal="right" vertical="center" wrapText="1" indent="1"/>
    </xf>
    <xf numFmtId="165" fontId="92" fillId="0" borderId="31" xfId="7" applyNumberFormat="1" applyFont="1" applyFill="1" applyBorder="1" applyAlignment="1">
      <alignment horizontal="center" vertical="center" wrapText="1"/>
    </xf>
    <xf numFmtId="165" fontId="91" fillId="0" borderId="30" xfId="7" applyNumberFormat="1" applyFont="1" applyFill="1" applyBorder="1" applyAlignment="1">
      <alignment horizontal="right" vertical="center" indent="1"/>
    </xf>
    <xf numFmtId="164" fontId="91" fillId="0" borderId="30" xfId="7" applyNumberFormat="1" applyFont="1" applyFill="1" applyBorder="1" applyAlignment="1">
      <alignment horizontal="right" vertical="center" indent="1"/>
    </xf>
    <xf numFmtId="164" fontId="95" fillId="34" borderId="30" xfId="6" applyFont="1" applyFill="1" applyBorder="1" applyAlignment="1">
      <alignment horizontal="right" vertical="center" wrapText="1" indent="1"/>
    </xf>
    <xf numFmtId="0" fontId="90" fillId="34" borderId="30" xfId="7" applyFont="1" applyFill="1" applyBorder="1" applyAlignment="1">
      <alignment horizontal="center" vertical="center" wrapText="1"/>
    </xf>
    <xf numFmtId="164" fontId="91" fillId="0" borderId="30" xfId="6" applyNumberFormat="1" applyFont="1" applyFill="1" applyBorder="1" applyAlignment="1">
      <alignment horizontal="right" vertical="center" indent="1"/>
    </xf>
    <xf numFmtId="164" fontId="90" fillId="34" borderId="30" xfId="7" applyNumberFormat="1" applyFont="1" applyFill="1" applyBorder="1" applyAlignment="1">
      <alignment horizontal="right" vertical="center" indent="1"/>
    </xf>
    <xf numFmtId="0" fontId="90" fillId="34" borderId="30" xfId="7" applyFont="1" applyFill="1" applyBorder="1" applyAlignment="1">
      <alignment horizontal="center" vertical="center"/>
    </xf>
    <xf numFmtId="165" fontId="91" fillId="0" borderId="30" xfId="6" applyNumberFormat="1" applyFont="1" applyFill="1" applyBorder="1" applyAlignment="1">
      <alignment horizontal="right" vertical="center" wrapText="1" indent="1"/>
    </xf>
    <xf numFmtId="165" fontId="91" fillId="0" borderId="30" xfId="7" applyNumberFormat="1" applyFont="1" applyFill="1" applyBorder="1" applyAlignment="1">
      <alignment horizontal="right" vertical="center" wrapText="1" indent="1"/>
    </xf>
    <xf numFmtId="165" fontId="91" fillId="0" borderId="30" xfId="6" applyNumberFormat="1" applyFont="1" applyFill="1" applyBorder="1" applyAlignment="1">
      <alignment horizontal="right" vertical="center" wrapText="1"/>
    </xf>
    <xf numFmtId="165" fontId="91" fillId="0" borderId="30" xfId="6" applyNumberFormat="1" applyFont="1" applyFill="1" applyBorder="1" applyAlignment="1">
      <alignment horizontal="right" vertical="center"/>
    </xf>
    <xf numFmtId="165" fontId="92" fillId="9" borderId="30" xfId="6" applyNumberFormat="1" applyFont="1" applyFill="1" applyBorder="1" applyAlignment="1">
      <alignment horizontal="right" vertical="center" indent="1"/>
    </xf>
    <xf numFmtId="165" fontId="92" fillId="0" borderId="30" xfId="7" applyNumberFormat="1" applyFont="1" applyFill="1" applyBorder="1" applyAlignment="1">
      <alignment horizontal="right" vertical="center" indent="1"/>
    </xf>
    <xf numFmtId="165" fontId="92" fillId="0" borderId="31" xfId="7" applyNumberFormat="1" applyFont="1" applyFill="1" applyBorder="1" applyAlignment="1">
      <alignment horizontal="right" vertical="center" wrapText="1" indent="1"/>
    </xf>
    <xf numFmtId="0" fontId="95" fillId="0" borderId="30" xfId="7" applyFont="1" applyFill="1" applyBorder="1" applyAlignment="1">
      <alignment horizontal="left" vertical="center" indent="1"/>
    </xf>
    <xf numFmtId="165" fontId="92" fillId="0" borderId="30" xfId="6" applyNumberFormat="1" applyFont="1" applyFill="1" applyBorder="1" applyAlignment="1">
      <alignment horizontal="right" vertical="center" wrapText="1" indent="1"/>
    </xf>
    <xf numFmtId="165" fontId="91" fillId="0" borderId="0" xfId="5" applyNumberFormat="1" applyFont="1" applyBorder="1" applyAlignment="1">
      <alignment horizontal="right" vertical="center"/>
    </xf>
    <xf numFmtId="165" fontId="91" fillId="0" borderId="0" xfId="5" applyNumberFormat="1" applyFont="1" applyBorder="1" applyAlignment="1">
      <alignment horizontal="center" vertical="center"/>
    </xf>
    <xf numFmtId="165" fontId="91" fillId="0" borderId="30" xfId="6" applyNumberFormat="1" applyFont="1" applyFill="1" applyBorder="1" applyAlignment="1">
      <alignment horizontal="center" vertical="center"/>
    </xf>
    <xf numFmtId="0" fontId="95" fillId="34" borderId="30" xfId="7" applyFont="1" applyFill="1" applyBorder="1" applyAlignment="1">
      <alignment horizontal="right" vertical="center" wrapText="1" indent="1"/>
    </xf>
    <xf numFmtId="0" fontId="95" fillId="34" borderId="30" xfId="7" applyFont="1" applyFill="1" applyBorder="1" applyAlignment="1">
      <alignment horizontal="center" vertical="center" wrapText="1"/>
    </xf>
    <xf numFmtId="0" fontId="92" fillId="0" borderId="30" xfId="7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center" vertical="center"/>
    </xf>
    <xf numFmtId="0" fontId="92" fillId="0" borderId="30" xfId="7" applyFont="1" applyFill="1" applyBorder="1" applyAlignment="1">
      <alignment horizontal="center" vertical="center" wrapText="1"/>
    </xf>
    <xf numFmtId="164" fontId="92" fillId="0" borderId="30" xfId="6" applyFont="1" applyFill="1" applyBorder="1" applyAlignment="1">
      <alignment horizontal="center" vertical="center" wrapText="1"/>
    </xf>
    <xf numFmtId="165" fontId="91" fillId="0" borderId="0" xfId="5" applyNumberFormat="1" applyFont="1" applyBorder="1" applyAlignment="1">
      <alignment horizontal="center" vertical="center" wrapText="1"/>
    </xf>
    <xf numFmtId="165" fontId="91" fillId="0" borderId="30" xfId="6" applyNumberFormat="1" applyFont="1" applyFill="1" applyBorder="1" applyAlignment="1">
      <alignment horizontal="center" vertical="center" wrapText="1"/>
    </xf>
    <xf numFmtId="165" fontId="91" fillId="0" borderId="0" xfId="5" applyNumberFormat="1" applyFont="1" applyFill="1" applyBorder="1" applyAlignment="1">
      <alignment horizontal="center" vertical="center" wrapText="1"/>
    </xf>
    <xf numFmtId="164" fontId="91" fillId="0" borderId="30" xfId="7" applyNumberFormat="1" applyFont="1" applyFill="1" applyBorder="1" applyAlignment="1">
      <alignment horizontal="center" vertical="center" wrapText="1"/>
    </xf>
    <xf numFmtId="164" fontId="90" fillId="0" borderId="30" xfId="6" applyFont="1" applyFill="1" applyBorder="1" applyAlignment="1">
      <alignment horizontal="right" vertical="center"/>
    </xf>
    <xf numFmtId="168" fontId="95" fillId="34" borderId="30" xfId="6" applyNumberFormat="1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right" vertical="center"/>
    </xf>
    <xf numFmtId="165" fontId="92" fillId="0" borderId="0" xfId="6" applyNumberFormat="1" applyFont="1" applyAlignment="1">
      <alignment horizontal="right"/>
    </xf>
    <xf numFmtId="0" fontId="19" fillId="35" borderId="29" xfId="5" applyFont="1" applyFill="1" applyBorder="1" applyAlignment="1">
      <alignment horizontal="right" vertical="center"/>
    </xf>
    <xf numFmtId="169" fontId="92" fillId="0" borderId="30" xfId="8" applyNumberFormat="1" applyFont="1" applyFill="1" applyBorder="1" applyAlignment="1">
      <alignment horizontal="right" vertical="center" wrapText="1" indent="1"/>
    </xf>
    <xf numFmtId="169" fontId="13" fillId="34" borderId="30" xfId="8" applyNumberFormat="1" applyFont="1" applyFill="1" applyBorder="1" applyAlignment="1">
      <alignment horizontal="right" vertical="center" wrapText="1" indent="1"/>
    </xf>
    <xf numFmtId="9" fontId="13" fillId="34" borderId="30" xfId="8" applyFont="1" applyFill="1" applyBorder="1" applyAlignment="1">
      <alignment horizontal="right" vertical="center" wrapText="1" indent="1"/>
    </xf>
    <xf numFmtId="169" fontId="92" fillId="0" borderId="30" xfId="7" applyNumberFormat="1" applyFont="1" applyFill="1" applyBorder="1" applyAlignment="1">
      <alignment horizontal="right" vertical="center" wrapText="1" indent="1"/>
    </xf>
    <xf numFmtId="169" fontId="13" fillId="34" borderId="30" xfId="7" applyNumberFormat="1" applyFont="1" applyFill="1" applyBorder="1" applyAlignment="1">
      <alignment horizontal="right" vertical="center" wrapText="1" indent="1"/>
    </xf>
    <xf numFmtId="9" fontId="92" fillId="34" borderId="30" xfId="8" applyFont="1" applyFill="1" applyBorder="1" applyAlignment="1">
      <alignment horizontal="right" vertical="center" wrapText="1" indent="1"/>
    </xf>
    <xf numFmtId="0" fontId="92" fillId="0" borderId="0" xfId="5" applyFont="1" applyBorder="1" applyAlignment="1">
      <alignment horizontal="right" vertical="center" wrapText="1"/>
    </xf>
    <xf numFmtId="0" fontId="89" fillId="0" borderId="0" xfId="5" applyFont="1" applyBorder="1" applyAlignment="1">
      <alignment horizontal="right" vertical="center" wrapText="1"/>
    </xf>
    <xf numFmtId="169" fontId="95" fillId="34" borderId="30" xfId="8" applyNumberFormat="1" applyFont="1" applyFill="1" applyBorder="1" applyAlignment="1">
      <alignment horizontal="right" vertical="center" wrapText="1" indent="1"/>
    </xf>
    <xf numFmtId="9" fontId="92" fillId="0" borderId="30" xfId="7" applyNumberFormat="1" applyFont="1" applyFill="1" applyBorder="1" applyAlignment="1">
      <alignment horizontal="right" vertical="center" wrapText="1" indent="1"/>
    </xf>
    <xf numFmtId="9" fontId="95" fillId="34" borderId="30" xfId="7" applyNumberFormat="1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right" vertical="center" wrapText="1" indent="1"/>
    </xf>
    <xf numFmtId="164" fontId="91" fillId="34" borderId="30" xfId="6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center" vertical="center" wrapText="1"/>
    </xf>
    <xf numFmtId="165" fontId="90" fillId="34" borderId="30" xfId="6" applyNumberFormat="1" applyFont="1" applyFill="1" applyBorder="1" applyAlignment="1">
      <alignment horizontal="right" vertical="center" wrapText="1" indent="1"/>
    </xf>
    <xf numFmtId="164" fontId="90" fillId="34" borderId="30" xfId="6" applyFont="1" applyFill="1" applyBorder="1" applyAlignment="1">
      <alignment horizontal="right" vertical="center" wrapText="1" indent="1"/>
    </xf>
    <xf numFmtId="0" fontId="91" fillId="34" borderId="30" xfId="7" applyFont="1" applyFill="1" applyBorder="1" applyAlignment="1">
      <alignment horizontal="center" vertical="center" wrapText="1"/>
    </xf>
    <xf numFmtId="165" fontId="91" fillId="0" borderId="0" xfId="6" applyNumberFormat="1" applyFont="1" applyFill="1" applyBorder="1" applyAlignment="1">
      <alignment horizontal="right" vertical="center" wrapText="1"/>
    </xf>
    <xf numFmtId="164" fontId="91" fillId="34" borderId="0" xfId="6" applyFont="1" applyFill="1" applyBorder="1" applyAlignment="1">
      <alignment horizontal="right" vertical="center" wrapText="1"/>
    </xf>
    <xf numFmtId="0" fontId="92" fillId="34" borderId="30" xfId="7" applyFont="1" applyFill="1" applyBorder="1" applyAlignment="1">
      <alignment horizontal="right" vertical="center" wrapText="1" indent="1"/>
    </xf>
    <xf numFmtId="164" fontId="92" fillId="0" borderId="30" xfId="6" applyFont="1" applyFill="1" applyBorder="1" applyAlignment="1">
      <alignment horizontal="right" vertical="center" wrapText="1" indent="1"/>
    </xf>
    <xf numFmtId="164" fontId="91" fillId="0" borderId="30" xfId="7" applyNumberFormat="1" applyFont="1" applyFill="1" applyBorder="1" applyAlignment="1">
      <alignment horizontal="right" vertical="center" wrapText="1" indent="1"/>
    </xf>
    <xf numFmtId="164" fontId="86" fillId="0" borderId="0" xfId="5" applyNumberFormat="1" applyFont="1" applyAlignment="1">
      <alignment horizontal="right"/>
    </xf>
    <xf numFmtId="164" fontId="86" fillId="0" borderId="0" xfId="6" applyFont="1" applyAlignment="1">
      <alignment horizontal="right"/>
    </xf>
    <xf numFmtId="0" fontId="98" fillId="0" borderId="0" xfId="0" applyFont="1" applyAlignment="1">
      <alignment vertical="center"/>
    </xf>
    <xf numFmtId="0" fontId="98" fillId="0" borderId="0" xfId="0" applyFont="1" applyAlignment="1">
      <alignment horizontal="right" vertical="center" wrapText="1"/>
    </xf>
    <xf numFmtId="0" fontId="98" fillId="0" borderId="0" xfId="0" applyFont="1" applyFill="1" applyBorder="1" applyAlignment="1">
      <alignment vertical="center"/>
    </xf>
    <xf numFmtId="0" fontId="98" fillId="0" borderId="0" xfId="0" applyFont="1" applyAlignment="1">
      <alignment horizontal="center" vertical="center" wrapText="1"/>
    </xf>
    <xf numFmtId="0" fontId="99" fillId="0" borderId="53" xfId="0" applyFont="1" applyBorder="1" applyAlignment="1">
      <alignment vertical="center" wrapText="1"/>
    </xf>
    <xf numFmtId="0" fontId="98" fillId="0" borderId="53" xfId="0" applyFont="1" applyBorder="1" applyAlignment="1">
      <alignment vertical="center" wrapText="1"/>
    </xf>
    <xf numFmtId="0" fontId="98" fillId="0" borderId="53" xfId="0" applyFont="1" applyBorder="1" applyAlignment="1">
      <alignment horizontal="right" vertical="center" wrapText="1"/>
    </xf>
    <xf numFmtId="0" fontId="99" fillId="0" borderId="53" xfId="0" applyFont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vertical="center" wrapText="1"/>
    </xf>
    <xf numFmtId="0" fontId="100" fillId="0" borderId="54" xfId="0" applyFont="1" applyFill="1" applyBorder="1" applyAlignment="1">
      <alignment vertical="center"/>
    </xf>
    <xf numFmtId="14" fontId="100" fillId="0" borderId="54" xfId="7936" applyNumberFormat="1" applyFont="1" applyFill="1" applyBorder="1" applyAlignment="1">
      <alignment horizontal="right" vertical="center" wrapText="1"/>
    </xf>
    <xf numFmtId="0" fontId="101" fillId="0" borderId="0" xfId="0" applyFont="1" applyFill="1" applyBorder="1" applyAlignment="1">
      <alignment vertical="center"/>
    </xf>
    <xf numFmtId="14" fontId="100" fillId="0" borderId="54" xfId="7936" applyNumberFormat="1" applyFont="1" applyFill="1" applyBorder="1" applyAlignment="1">
      <alignment horizontal="center" vertical="center" wrapText="1"/>
    </xf>
    <xf numFmtId="0" fontId="101" fillId="0" borderId="0" xfId="0" applyFont="1" applyAlignment="1">
      <alignment vertical="center"/>
    </xf>
    <xf numFmtId="0" fontId="100" fillId="0" borderId="0" xfId="0" applyFont="1" applyAlignment="1">
      <alignment vertical="center"/>
    </xf>
    <xf numFmtId="0" fontId="101" fillId="0" borderId="0" xfId="0" applyFont="1" applyAlignment="1">
      <alignment horizontal="right" vertical="center" wrapText="1"/>
    </xf>
    <xf numFmtId="0" fontId="101" fillId="0" borderId="0" xfId="0" applyFont="1" applyAlignment="1">
      <alignment horizontal="center" vertical="center" wrapText="1"/>
    </xf>
    <xf numFmtId="0" fontId="100" fillId="0" borderId="55" xfId="0" applyFont="1" applyFill="1" applyBorder="1" applyAlignment="1">
      <alignment vertical="center"/>
    </xf>
    <xf numFmtId="165" fontId="100" fillId="0" borderId="55" xfId="7936" applyNumberFormat="1" applyFont="1" applyFill="1" applyBorder="1" applyAlignment="1">
      <alignment horizontal="right" vertical="center" wrapText="1"/>
    </xf>
    <xf numFmtId="165" fontId="100" fillId="0" borderId="55" xfId="7936" applyNumberFormat="1" applyFont="1" applyFill="1" applyBorder="1" applyAlignment="1">
      <alignment horizontal="center" vertical="center" wrapText="1"/>
    </xf>
    <xf numFmtId="0" fontId="99" fillId="0" borderId="0" xfId="0" applyFont="1" applyBorder="1" applyAlignment="1">
      <alignment vertical="center"/>
    </xf>
    <xf numFmtId="165" fontId="98" fillId="0" borderId="0" xfId="7936" applyNumberFormat="1" applyFont="1" applyAlignment="1">
      <alignment horizontal="right" vertical="center" wrapText="1"/>
    </xf>
    <xf numFmtId="165" fontId="98" fillId="0" borderId="0" xfId="7936" applyNumberFormat="1" applyFont="1" applyAlignment="1">
      <alignment horizontal="center" vertical="center" wrapText="1"/>
    </xf>
    <xf numFmtId="0" fontId="99" fillId="74" borderId="53" xfId="0" applyFont="1" applyFill="1" applyBorder="1" applyAlignment="1">
      <alignment vertical="center"/>
    </xf>
    <xf numFmtId="165" fontId="99" fillId="74" borderId="53" xfId="7936" applyNumberFormat="1" applyFont="1" applyFill="1" applyBorder="1" applyAlignment="1">
      <alignment horizontal="right" vertical="center" wrapText="1"/>
    </xf>
    <xf numFmtId="165" fontId="99" fillId="74" borderId="53" xfId="7936" applyNumberFormat="1" applyFont="1" applyFill="1" applyBorder="1" applyAlignment="1">
      <alignment horizontal="center" vertical="center" wrapText="1"/>
    </xf>
    <xf numFmtId="0" fontId="98" fillId="0" borderId="0" xfId="0" applyFont="1" applyBorder="1" applyAlignment="1">
      <alignment vertical="center"/>
    </xf>
    <xf numFmtId="0" fontId="99" fillId="0" borderId="0" xfId="0" applyFont="1" applyAlignment="1">
      <alignment vertical="center"/>
    </xf>
    <xf numFmtId="0" fontId="98" fillId="0" borderId="0" xfId="0" applyFont="1" applyFill="1" applyAlignment="1">
      <alignment vertical="center"/>
    </xf>
    <xf numFmtId="165" fontId="98" fillId="0" borderId="0" xfId="7936" applyNumberFormat="1" applyFont="1" applyBorder="1" applyAlignment="1">
      <alignment horizontal="right" vertical="center" wrapText="1"/>
    </xf>
    <xf numFmtId="165" fontId="98" fillId="0" borderId="0" xfId="7936" applyNumberFormat="1" applyFont="1" applyBorder="1" applyAlignment="1">
      <alignment horizontal="center" vertical="center" wrapText="1"/>
    </xf>
    <xf numFmtId="0" fontId="100" fillId="0" borderId="56" xfId="0" applyFont="1" applyFill="1" applyBorder="1" applyAlignment="1">
      <alignment vertical="center"/>
    </xf>
    <xf numFmtId="165" fontId="100" fillId="0" borderId="56" xfId="7936" applyNumberFormat="1" applyFont="1" applyFill="1" applyBorder="1" applyAlignment="1">
      <alignment horizontal="right" vertical="center" wrapText="1"/>
    </xf>
    <xf numFmtId="165" fontId="100" fillId="0" borderId="56" xfId="7936" applyNumberFormat="1" applyFont="1" applyFill="1" applyBorder="1" applyAlignment="1">
      <alignment horizontal="center" vertical="center" wrapText="1"/>
    </xf>
    <xf numFmtId="0" fontId="90" fillId="0" borderId="0" xfId="0" applyFont="1" applyFill="1" applyBorder="1" applyAlignment="1">
      <alignment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 wrapText="1"/>
    </xf>
    <xf numFmtId="0" fontId="99" fillId="0" borderId="53" xfId="0" applyFont="1" applyBorder="1" applyAlignment="1">
      <alignment vertical="center"/>
    </xf>
    <xf numFmtId="0" fontId="98" fillId="0" borderId="53" xfId="0" applyFont="1" applyBorder="1" applyAlignment="1">
      <alignment vertical="center"/>
    </xf>
    <xf numFmtId="0" fontId="98" fillId="0" borderId="53" xfId="0" applyFont="1" applyBorder="1" applyAlignment="1">
      <alignment horizontal="right" vertical="center"/>
    </xf>
    <xf numFmtId="0" fontId="102" fillId="0" borderId="0" xfId="0" applyFont="1" applyAlignment="1">
      <alignment vertical="center"/>
    </xf>
    <xf numFmtId="0" fontId="103" fillId="0" borderId="0" xfId="0" applyFont="1" applyAlignment="1">
      <alignment vertical="center"/>
    </xf>
    <xf numFmtId="0" fontId="102" fillId="0" borderId="0" xfId="0" applyFont="1" applyAlignment="1">
      <alignment horizontal="right" vertical="center" wrapText="1"/>
    </xf>
    <xf numFmtId="38" fontId="95" fillId="0" borderId="0" xfId="0" applyNumberFormat="1" applyFont="1" applyAlignment="1">
      <alignment vertical="center"/>
    </xf>
    <xf numFmtId="165" fontId="90" fillId="0" borderId="0" xfId="7936" applyNumberFormat="1" applyFont="1" applyAlignment="1">
      <alignment horizontal="right" vertical="center" wrapText="1"/>
    </xf>
    <xf numFmtId="165" fontId="90" fillId="0" borderId="0" xfId="7936" applyNumberFormat="1" applyFont="1" applyFill="1" applyBorder="1" applyAlignment="1">
      <alignment vertical="center"/>
    </xf>
    <xf numFmtId="0" fontId="90" fillId="0" borderId="0" xfId="0" applyFont="1" applyBorder="1" applyAlignment="1">
      <alignment vertical="center"/>
    </xf>
    <xf numFmtId="38" fontId="90" fillId="0" borderId="0" xfId="0" applyNumberFormat="1" applyFont="1" applyAlignment="1">
      <alignment vertical="center"/>
    </xf>
    <xf numFmtId="165" fontId="90" fillId="0" borderId="0" xfId="0" applyNumberFormat="1" applyFont="1" applyAlignment="1">
      <alignment horizontal="right" vertical="center" wrapText="1"/>
    </xf>
    <xf numFmtId="165" fontId="90" fillId="0" borderId="0" xfId="7936" applyNumberFormat="1" applyFont="1" applyBorder="1" applyAlignment="1">
      <alignment horizontal="right" vertical="center" wrapText="1"/>
    </xf>
    <xf numFmtId="38" fontId="90" fillId="0" borderId="0" xfId="0" applyNumberFormat="1" applyFont="1" applyAlignment="1">
      <alignment horizontal="left" vertical="center" indent="1"/>
    </xf>
    <xf numFmtId="0" fontId="22" fillId="0" borderId="0" xfId="0" applyFont="1" applyAlignment="1">
      <alignment horizontal="right"/>
    </xf>
    <xf numFmtId="165" fontId="11" fillId="0" borderId="0" xfId="5220" applyNumberFormat="1" applyFont="1"/>
    <xf numFmtId="9" fontId="16" fillId="0" borderId="0" xfId="2" applyFont="1" applyAlignment="1">
      <alignment horizontal="center"/>
    </xf>
    <xf numFmtId="167" fontId="16" fillId="0" borderId="0" xfId="1" applyNumberFormat="1" applyFont="1" applyFill="1" applyBorder="1"/>
    <xf numFmtId="167" fontId="11" fillId="0" borderId="0" xfId="0" applyNumberFormat="1" applyFont="1"/>
    <xf numFmtId="0" fontId="87" fillId="0" borderId="0" xfId="5" applyFont="1" applyAlignment="1">
      <alignment horizontal="centerContinuous" vertical="center"/>
    </xf>
    <xf numFmtId="14" fontId="88" fillId="0" borderId="0" xfId="5" applyNumberFormat="1" applyFont="1" applyAlignment="1">
      <alignment horizontal="centerContinuous" vertical="center"/>
    </xf>
    <xf numFmtId="0" fontId="16" fillId="0" borderId="30" xfId="7" applyFont="1" applyFill="1" applyBorder="1" applyAlignment="1">
      <alignment horizontal="left" vertical="center" wrapText="1" indent="1"/>
    </xf>
    <xf numFmtId="0" fontId="99" fillId="0" borderId="0" xfId="0" applyFont="1" applyAlignment="1">
      <alignment horizontal="right" vertical="center" wrapText="1"/>
    </xf>
    <xf numFmtId="169" fontId="20" fillId="6" borderId="7" xfId="2" applyNumberFormat="1" applyFont="1" applyFill="1" applyBorder="1"/>
    <xf numFmtId="0" fontId="106" fillId="0" borderId="0" xfId="3" applyFont="1"/>
    <xf numFmtId="0" fontId="5" fillId="0" borderId="0" xfId="0" applyFont="1"/>
    <xf numFmtId="0" fontId="106" fillId="0" borderId="0" xfId="3" applyFont="1" applyAlignment="1">
      <alignment horizontal="right"/>
    </xf>
    <xf numFmtId="0" fontId="107" fillId="0" borderId="0" xfId="3" applyFont="1" applyAlignment="1">
      <alignment horizontal="right"/>
    </xf>
    <xf numFmtId="17" fontId="108" fillId="2" borderId="17" xfId="3" applyNumberFormat="1" applyFont="1" applyFill="1" applyBorder="1" applyAlignment="1">
      <alignment horizontal="center"/>
    </xf>
    <xf numFmtId="17" fontId="108" fillId="2" borderId="17" xfId="3" applyNumberFormat="1" applyFont="1" applyFill="1" applyBorder="1" applyAlignment="1">
      <alignment horizontal="center" vertical="distributed"/>
    </xf>
    <xf numFmtId="17" fontId="108" fillId="2" borderId="60" xfId="3" applyNumberFormat="1" applyFont="1" applyFill="1" applyBorder="1" applyAlignment="1">
      <alignment horizontal="center" vertical="distributed"/>
    </xf>
    <xf numFmtId="0" fontId="106" fillId="9" borderId="18" xfId="4" applyNumberFormat="1" applyFont="1" applyFill="1" applyBorder="1" applyAlignment="1">
      <alignment horizontal="left"/>
    </xf>
    <xf numFmtId="0" fontId="109" fillId="9" borderId="0" xfId="0" applyNumberFormat="1" applyFont="1" applyFill="1" applyBorder="1" applyAlignment="1">
      <alignment horizontal="left" indent="1"/>
    </xf>
    <xf numFmtId="0" fontId="109" fillId="9" borderId="0" xfId="0" applyNumberFormat="1" applyFont="1" applyFill="1" applyBorder="1" applyAlignment="1">
      <alignment horizontal="left" wrapText="1" indent="1"/>
    </xf>
    <xf numFmtId="0" fontId="9" fillId="0" borderId="2" xfId="3" applyFont="1" applyBorder="1"/>
    <xf numFmtId="0" fontId="9" fillId="0" borderId="0" xfId="0" applyFont="1"/>
    <xf numFmtId="0" fontId="106" fillId="0" borderId="0" xfId="0" applyFont="1" applyAlignment="1">
      <alignment horizontal="right"/>
    </xf>
    <xf numFmtId="9" fontId="5" fillId="0" borderId="0" xfId="3" applyNumberFormat="1" applyFont="1" applyBorder="1"/>
    <xf numFmtId="167" fontId="5" fillId="0" borderId="0" xfId="1" applyNumberFormat="1" applyFont="1"/>
    <xf numFmtId="9" fontId="5" fillId="0" borderId="0" xfId="2" applyNumberFormat="1" applyFont="1"/>
    <xf numFmtId="167" fontId="9" fillId="0" borderId="2" xfId="1" applyNumberFormat="1" applyFont="1" applyBorder="1"/>
    <xf numFmtId="9" fontId="9" fillId="0" borderId="2" xfId="2" applyNumberFormat="1" applyFont="1" applyBorder="1"/>
    <xf numFmtId="167" fontId="5" fillId="0" borderId="0" xfId="0" applyNumberFormat="1" applyFont="1"/>
    <xf numFmtId="17" fontId="108" fillId="2" borderId="60" xfId="3" applyNumberFormat="1" applyFont="1" applyFill="1" applyBorder="1" applyAlignment="1">
      <alignment horizontal="center"/>
    </xf>
    <xf numFmtId="17" fontId="108" fillId="2" borderId="61" xfId="3" applyNumberFormat="1" applyFont="1" applyFill="1" applyBorder="1" applyAlignment="1">
      <alignment horizontal="center" vertical="distributed"/>
    </xf>
    <xf numFmtId="17" fontId="108" fillId="2" borderId="19" xfId="3" applyNumberFormat="1" applyFont="1" applyFill="1" applyBorder="1" applyAlignment="1">
      <alignment horizontal="center" vertical="distributed"/>
    </xf>
    <xf numFmtId="0" fontId="9" fillId="0" borderId="0" xfId="3" applyFont="1" applyBorder="1"/>
    <xf numFmtId="167" fontId="9" fillId="0" borderId="0" xfId="1" applyNumberFormat="1" applyFont="1" applyBorder="1"/>
    <xf numFmtId="17" fontId="108" fillId="2" borderId="19" xfId="3" quotePrefix="1" applyNumberFormat="1" applyFont="1" applyFill="1" applyBorder="1" applyAlignment="1">
      <alignment horizontal="center" vertical="distributed"/>
    </xf>
    <xf numFmtId="0" fontId="9" fillId="0" borderId="0" xfId="0" applyFont="1" applyAlignment="1">
      <alignment horizontal="right"/>
    </xf>
    <xf numFmtId="0" fontId="111" fillId="75" borderId="57" xfId="0" applyFont="1" applyFill="1" applyBorder="1" applyAlignment="1">
      <alignment horizontal="center" vertical="center"/>
    </xf>
    <xf numFmtId="9" fontId="112" fillId="0" borderId="0" xfId="0" applyNumberFormat="1" applyFont="1" applyAlignment="1">
      <alignment horizontal="right" vertical="center"/>
    </xf>
    <xf numFmtId="9" fontId="113" fillId="0" borderId="0" xfId="0" applyNumberFormat="1" applyFont="1" applyAlignment="1">
      <alignment horizontal="right" vertical="center"/>
    </xf>
    <xf numFmtId="0" fontId="114" fillId="0" borderId="58" xfId="0" applyFont="1" applyBorder="1" applyAlignment="1">
      <alignment horizontal="left" vertical="center"/>
    </xf>
    <xf numFmtId="0" fontId="106" fillId="9" borderId="18" xfId="4" applyNumberFormat="1" applyFont="1" applyFill="1" applyBorder="1" applyAlignment="1">
      <alignment horizontal="left" vertical="center"/>
    </xf>
    <xf numFmtId="0" fontId="109" fillId="9" borderId="0" xfId="0" applyNumberFormat="1" applyFont="1" applyFill="1" applyBorder="1" applyAlignment="1">
      <alignment horizontal="left" vertical="center"/>
    </xf>
    <xf numFmtId="0" fontId="109" fillId="9" borderId="0" xfId="0" applyNumberFormat="1" applyFont="1" applyFill="1" applyBorder="1" applyAlignment="1">
      <alignment horizontal="left" vertical="center" wrapText="1"/>
    </xf>
    <xf numFmtId="0" fontId="9" fillId="0" borderId="2" xfId="3" applyFont="1" applyBorder="1" applyAlignment="1">
      <alignment vertical="center"/>
    </xf>
    <xf numFmtId="166" fontId="100" fillId="0" borderId="54" xfId="7936" applyNumberFormat="1" applyFont="1" applyFill="1" applyBorder="1" applyAlignment="1">
      <alignment horizontal="right" vertical="center" wrapText="1"/>
    </xf>
    <xf numFmtId="166" fontId="101" fillId="0" borderId="0" xfId="0" applyNumberFormat="1" applyFont="1" applyFill="1" applyBorder="1" applyAlignment="1">
      <alignment vertical="center"/>
    </xf>
    <xf numFmtId="0" fontId="86" fillId="0" borderId="0" xfId="5" applyFont="1" applyFill="1" applyAlignment="1">
      <alignment horizontal="right"/>
    </xf>
    <xf numFmtId="0" fontId="115" fillId="0" borderId="0" xfId="0" applyFont="1"/>
    <xf numFmtId="0" fontId="115" fillId="0" borderId="0" xfId="0" applyFont="1" applyAlignment="1">
      <alignment vertical="center"/>
    </xf>
    <xf numFmtId="0" fontId="114" fillId="0" borderId="0" xfId="0" applyFont="1" applyAlignment="1">
      <alignment horizontal="right" vertical="center"/>
    </xf>
    <xf numFmtId="0" fontId="114" fillId="76" borderId="63" xfId="0" applyFont="1" applyFill="1" applyBorder="1" applyAlignment="1">
      <alignment horizontal="left" vertical="center"/>
    </xf>
    <xf numFmtId="0" fontId="113" fillId="76" borderId="0" xfId="0" applyFont="1" applyFill="1" applyAlignment="1">
      <alignment horizontal="left" vertical="center" indent="1"/>
    </xf>
    <xf numFmtId="0" fontId="111" fillId="75" borderId="62" xfId="0" applyFont="1" applyFill="1" applyBorder="1" applyAlignment="1">
      <alignment horizontal="centerContinuous" vertical="center" wrapText="1"/>
    </xf>
    <xf numFmtId="165" fontId="12" fillId="0" borderId="9" xfId="5220" applyNumberFormat="1" applyFont="1" applyFill="1" applyBorder="1" applyAlignment="1">
      <alignment horizontal="right"/>
    </xf>
    <xf numFmtId="165" fontId="16" fillId="0" borderId="0" xfId="5220" applyNumberFormat="1" applyFont="1" applyFill="1" applyBorder="1" applyAlignment="1">
      <alignment horizontal="right"/>
    </xf>
    <xf numFmtId="165" fontId="12" fillId="0" borderId="4" xfId="5220" applyNumberFormat="1" applyFont="1" applyFill="1" applyBorder="1" applyAlignment="1">
      <alignment horizontal="right"/>
    </xf>
    <xf numFmtId="169" fontId="20" fillId="6" borderId="7" xfId="2" applyNumberFormat="1" applyFont="1" applyFill="1" applyBorder="1" applyAlignment="1">
      <alignment horizontal="right"/>
    </xf>
    <xf numFmtId="0" fontId="0" fillId="0" borderId="0" xfId="0" applyFont="1"/>
    <xf numFmtId="165" fontId="19" fillId="7" borderId="10" xfId="5220" applyNumberFormat="1" applyFont="1" applyFill="1" applyBorder="1" applyAlignment="1">
      <alignment horizontal="center"/>
    </xf>
    <xf numFmtId="0" fontId="116" fillId="0" borderId="0" xfId="0" applyFont="1" applyAlignment="1">
      <alignment horizontal="right"/>
    </xf>
    <xf numFmtId="0" fontId="91" fillId="0" borderId="0" xfId="0" applyFont="1" applyAlignment="1"/>
    <xf numFmtId="0" fontId="86" fillId="0" borderId="0" xfId="0" applyFont="1" applyAlignment="1"/>
    <xf numFmtId="0" fontId="86" fillId="0" borderId="0" xfId="0" applyFont="1" applyAlignment="1">
      <alignment horizontal="right"/>
    </xf>
    <xf numFmtId="0" fontId="91" fillId="0" borderId="0" xfId="0" applyFont="1" applyAlignment="1">
      <alignment horizontal="right"/>
    </xf>
    <xf numFmtId="0" fontId="88" fillId="0" borderId="0" xfId="0" applyFont="1" applyAlignment="1"/>
    <xf numFmtId="0" fontId="87" fillId="0" borderId="0" xfId="0" applyFont="1" applyAlignment="1"/>
    <xf numFmtId="0" fontId="91" fillId="0" borderId="0" xfId="0" applyFont="1" applyAlignment="1">
      <alignment horizontal="right" vertical="center"/>
    </xf>
    <xf numFmtId="189" fontId="117" fillId="5" borderId="64" xfId="0" applyNumberFormat="1" applyFont="1" applyFill="1" applyBorder="1" applyAlignment="1">
      <alignment horizontal="left" vertical="center" wrapText="1"/>
    </xf>
    <xf numFmtId="0" fontId="91" fillId="0" borderId="30" xfId="0" applyFont="1" applyFill="1" applyBorder="1" applyAlignment="1">
      <alignment horizontal="left" vertical="center" wrapText="1" indent="1"/>
    </xf>
    <xf numFmtId="165" fontId="90" fillId="0" borderId="30" xfId="0" applyNumberFormat="1" applyFont="1" applyFill="1" applyBorder="1" applyAlignment="1">
      <alignment horizontal="center" vertical="center" wrapText="1"/>
    </xf>
    <xf numFmtId="0" fontId="91" fillId="0" borderId="30" xfId="0" applyFont="1" applyFill="1" applyBorder="1" applyAlignment="1">
      <alignment horizontal="left" vertical="center" indent="1"/>
    </xf>
    <xf numFmtId="0" fontId="92" fillId="0" borderId="0" xfId="0" applyFont="1" applyAlignment="1">
      <alignment horizontal="right" vertical="center"/>
    </xf>
    <xf numFmtId="0" fontId="92" fillId="0" borderId="30" xfId="0" applyFont="1" applyFill="1" applyBorder="1" applyAlignment="1">
      <alignment horizontal="left" vertical="center" wrapText="1" indent="1"/>
    </xf>
    <xf numFmtId="165" fontId="95" fillId="0" borderId="30" xfId="0" applyNumberFormat="1" applyFont="1" applyFill="1" applyBorder="1" applyAlignment="1">
      <alignment horizontal="center" vertical="center" wrapText="1"/>
    </xf>
    <xf numFmtId="0" fontId="12" fillId="0" borderId="0" xfId="0" applyFont="1" applyFill="1"/>
    <xf numFmtId="10" fontId="86" fillId="0" borderId="0" xfId="2" applyNumberFormat="1" applyFont="1" applyAlignment="1">
      <alignment horizontal="right"/>
    </xf>
    <xf numFmtId="0" fontId="92" fillId="77" borderId="30" xfId="0" applyFont="1" applyFill="1" applyBorder="1" applyAlignment="1">
      <alignment horizontal="left" vertical="center" wrapText="1" indent="1"/>
    </xf>
    <xf numFmtId="165" fontId="95" fillId="77" borderId="30" xfId="0" applyNumberFormat="1" applyFont="1" applyFill="1" applyBorder="1" applyAlignment="1">
      <alignment horizontal="center" vertical="center" wrapText="1"/>
    </xf>
    <xf numFmtId="0" fontId="92" fillId="77" borderId="65" xfId="0" applyFont="1" applyFill="1" applyBorder="1" applyAlignment="1">
      <alignment horizontal="left" vertical="center" wrapText="1" indent="1"/>
    </xf>
    <xf numFmtId="0" fontId="118" fillId="6" borderId="8" xfId="0" applyFont="1" applyFill="1" applyBorder="1"/>
    <xf numFmtId="10" fontId="95" fillId="0" borderId="30" xfId="3050" applyNumberFormat="1" applyFont="1" applyFill="1" applyBorder="1" applyAlignment="1">
      <alignment horizontal="right" vertical="center" wrapText="1"/>
    </xf>
    <xf numFmtId="165" fontId="86" fillId="0" borderId="0" xfId="0" applyNumberFormat="1" applyFont="1" applyAlignment="1">
      <alignment horizontal="right"/>
    </xf>
    <xf numFmtId="190" fontId="109" fillId="0" borderId="0" xfId="0" applyNumberFormat="1" applyFont="1" applyBorder="1"/>
    <xf numFmtId="190" fontId="106" fillId="0" borderId="18" xfId="4" applyNumberFormat="1" applyFont="1" applyBorder="1"/>
    <xf numFmtId="190" fontId="109" fillId="0" borderId="0" xfId="4" applyNumberFormat="1" applyFont="1" applyBorder="1"/>
    <xf numFmtId="190" fontId="107" fillId="0" borderId="0" xfId="4" applyNumberFormat="1" applyFont="1" applyBorder="1"/>
    <xf numFmtId="190" fontId="106" fillId="0" borderId="0" xfId="4" applyNumberFormat="1" applyFont="1" applyBorder="1"/>
    <xf numFmtId="190" fontId="9" fillId="0" borderId="2" xfId="1" applyNumberFormat="1" applyFont="1" applyBorder="1"/>
    <xf numFmtId="190" fontId="106" fillId="0" borderId="18" xfId="4" applyNumberFormat="1" applyFont="1" applyBorder="1" applyAlignment="1">
      <alignment horizontal="right"/>
    </xf>
    <xf numFmtId="190" fontId="109" fillId="0" borderId="0" xfId="4" applyNumberFormat="1" applyFont="1" applyBorder="1" applyAlignment="1">
      <alignment horizontal="right"/>
    </xf>
    <xf numFmtId="190" fontId="109" fillId="0" borderId="0" xfId="0" applyNumberFormat="1" applyFont="1" applyBorder="1" applyAlignment="1">
      <alignment horizontal="right"/>
    </xf>
    <xf numFmtId="190" fontId="109" fillId="0" borderId="0" xfId="4" applyNumberFormat="1" applyFont="1" applyBorder="1" applyAlignment="1">
      <alignment horizontal="right" vertical="center"/>
    </xf>
    <xf numFmtId="190" fontId="109" fillId="0" borderId="0" xfId="0" applyNumberFormat="1" applyFont="1" applyBorder="1" applyAlignment="1">
      <alignment horizontal="right" vertical="center"/>
    </xf>
    <xf numFmtId="190" fontId="9" fillId="0" borderId="2" xfId="1" applyNumberFormat="1" applyFont="1" applyBorder="1" applyAlignment="1">
      <alignment horizontal="right"/>
    </xf>
    <xf numFmtId="190" fontId="11" fillId="0" borderId="0" xfId="0" applyNumberFormat="1" applyFont="1"/>
    <xf numFmtId="9" fontId="109" fillId="0" borderId="0" xfId="2" applyFont="1" applyBorder="1"/>
    <xf numFmtId="190" fontId="106" fillId="0" borderId="18" xfId="4" applyNumberFormat="1" applyFont="1" applyBorder="1" applyAlignment="1">
      <alignment vertical="center"/>
    </xf>
    <xf numFmtId="190" fontId="109" fillId="0" borderId="0" xfId="4" applyNumberFormat="1" applyFont="1" applyBorder="1" applyAlignment="1">
      <alignment vertical="center"/>
    </xf>
    <xf numFmtId="190" fontId="9" fillId="0" borderId="2" xfId="4" applyNumberFormat="1" applyFont="1" applyBorder="1" applyAlignment="1">
      <alignment vertical="center"/>
    </xf>
    <xf numFmtId="190" fontId="109" fillId="9" borderId="0" xfId="0" applyNumberFormat="1" applyFont="1" applyFill="1" applyBorder="1" applyAlignment="1">
      <alignment horizontal="left" indent="1"/>
    </xf>
    <xf numFmtId="190" fontId="9" fillId="0" borderId="2" xfId="3" applyNumberFormat="1" applyFont="1" applyBorder="1"/>
    <xf numFmtId="190" fontId="6" fillId="0" borderId="0" xfId="0" applyNumberFormat="1" applyFont="1" applyAlignment="1">
      <alignment horizontal="left" vertical="center" wrapText="1"/>
    </xf>
    <xf numFmtId="190" fontId="106" fillId="9" borderId="18" xfId="4" applyNumberFormat="1" applyFont="1" applyFill="1" applyBorder="1" applyAlignment="1">
      <alignment horizontal="left"/>
    </xf>
    <xf numFmtId="190" fontId="106" fillId="9" borderId="18" xfId="4" applyNumberFormat="1" applyFont="1" applyFill="1" applyBorder="1" applyAlignment="1">
      <alignment horizontal="right"/>
    </xf>
    <xf numFmtId="190" fontId="8" fillId="0" borderId="0" xfId="1" applyNumberFormat="1" applyFont="1" applyAlignment="1">
      <alignment horizontal="right" vertical="center" wrapText="1"/>
    </xf>
    <xf numFmtId="190" fontId="5" fillId="0" borderId="0" xfId="1" applyNumberFormat="1" applyFont="1" applyBorder="1" applyAlignment="1">
      <alignment horizontal="center" vertical="center" wrapText="1"/>
    </xf>
    <xf numFmtId="190" fontId="5" fillId="0" borderId="0" xfId="1" applyNumberFormat="1" applyFont="1" applyBorder="1" applyAlignment="1">
      <alignment horizontal="right" vertical="center" wrapText="1"/>
    </xf>
    <xf numFmtId="190" fontId="112" fillId="0" borderId="0" xfId="0" applyNumberFormat="1" applyFont="1" applyAlignment="1">
      <alignment horizontal="right" vertical="center"/>
    </xf>
    <xf numFmtId="190" fontId="114" fillId="0" borderId="58" xfId="0" applyNumberFormat="1" applyFont="1" applyBorder="1" applyAlignment="1">
      <alignment horizontal="right" vertical="center"/>
    </xf>
    <xf numFmtId="190" fontId="114" fillId="0" borderId="63" xfId="0" applyNumberFormat="1" applyFont="1" applyBorder="1" applyAlignment="1">
      <alignment horizontal="left" vertical="center"/>
    </xf>
    <xf numFmtId="190" fontId="113" fillId="0" borderId="0" xfId="0" applyNumberFormat="1" applyFont="1" applyAlignment="1">
      <alignment horizontal="center" vertical="center"/>
    </xf>
    <xf numFmtId="190" fontId="114" fillId="0" borderId="63" xfId="0" applyNumberFormat="1" applyFont="1" applyBorder="1" applyAlignment="1">
      <alignment horizontal="center" vertical="center"/>
    </xf>
    <xf numFmtId="190" fontId="12" fillId="0" borderId="4" xfId="0" applyNumberFormat="1" applyFont="1" applyBorder="1"/>
    <xf numFmtId="190" fontId="12" fillId="0" borderId="4" xfId="1" applyNumberFormat="1" applyFont="1" applyFill="1" applyBorder="1"/>
    <xf numFmtId="190" fontId="12" fillId="0" borderId="0" xfId="0" applyNumberFormat="1" applyFont="1"/>
    <xf numFmtId="190" fontId="12" fillId="0" borderId="0" xfId="1" applyNumberFormat="1" applyFont="1" applyFill="1" applyBorder="1"/>
    <xf numFmtId="190" fontId="12" fillId="0" borderId="9" xfId="0" applyNumberFormat="1" applyFont="1" applyBorder="1" applyAlignment="1"/>
    <xf numFmtId="190" fontId="12" fillId="0" borderId="9" xfId="1" applyNumberFormat="1" applyFont="1" applyFill="1" applyBorder="1"/>
    <xf numFmtId="190" fontId="16" fillId="0" borderId="0" xfId="0" applyNumberFormat="1" applyFont="1" applyAlignment="1">
      <alignment horizontal="left" indent="2"/>
    </xf>
    <xf numFmtId="190" fontId="16" fillId="0" borderId="0" xfId="1" applyNumberFormat="1" applyFont="1" applyFill="1" applyBorder="1" applyAlignment="1">
      <alignment horizontal="center"/>
    </xf>
    <xf numFmtId="190" fontId="16" fillId="0" borderId="0" xfId="0" applyNumberFormat="1" applyFont="1"/>
    <xf numFmtId="190" fontId="16" fillId="0" borderId="0" xfId="1" applyNumberFormat="1" applyFont="1" applyFill="1" applyBorder="1"/>
    <xf numFmtId="190" fontId="16" fillId="0" borderId="0" xfId="0" applyNumberFormat="1" applyFont="1" applyAlignment="1">
      <alignment horizontal="left" indent="1"/>
    </xf>
    <xf numFmtId="190" fontId="12" fillId="0" borderId="4" xfId="0" applyNumberFormat="1" applyFont="1" applyBorder="1" applyAlignment="1">
      <alignment horizontal="left"/>
    </xf>
    <xf numFmtId="190" fontId="12" fillId="0" borderId="11" xfId="1" applyNumberFormat="1" applyFont="1" applyFill="1" applyBorder="1"/>
    <xf numFmtId="190" fontId="22" fillId="0" borderId="0" xfId="0" applyNumberFormat="1" applyFont="1" applyAlignment="1">
      <alignment horizontal="right"/>
    </xf>
    <xf numFmtId="190" fontId="19" fillId="7" borderId="10" xfId="0" quotePrefix="1" applyNumberFormat="1" applyFont="1" applyFill="1" applyBorder="1" applyAlignment="1">
      <alignment horizontal="center"/>
    </xf>
    <xf numFmtId="190" fontId="0" fillId="0" borderId="0" xfId="0" applyNumberFormat="1" applyFont="1"/>
    <xf numFmtId="190" fontId="116" fillId="0" borderId="0" xfId="0" applyNumberFormat="1" applyFont="1" applyAlignment="1">
      <alignment horizontal="right"/>
    </xf>
    <xf numFmtId="190" fontId="19" fillId="7" borderId="6" xfId="0" quotePrefix="1" applyNumberFormat="1" applyFont="1" applyFill="1" applyBorder="1" applyAlignment="1">
      <alignment horizontal="center"/>
    </xf>
    <xf numFmtId="190" fontId="12" fillId="0" borderId="9" xfId="5220" applyNumberFormat="1" applyFont="1" applyFill="1" applyBorder="1" applyAlignment="1">
      <alignment horizontal="right"/>
    </xf>
    <xf numFmtId="190" fontId="16" fillId="0" borderId="0" xfId="5220" applyNumberFormat="1" applyFont="1" applyFill="1" applyBorder="1" applyAlignment="1">
      <alignment horizontal="right"/>
    </xf>
    <xf numFmtId="190" fontId="12" fillId="0" borderId="4" xfId="5220" applyNumberFormat="1" applyFont="1" applyFill="1" applyBorder="1" applyAlignment="1">
      <alignment horizontal="right"/>
    </xf>
    <xf numFmtId="190" fontId="8" fillId="0" borderId="0" xfId="0" applyNumberFormat="1" applyFont="1" applyBorder="1" applyAlignment="1">
      <alignment horizontal="left"/>
    </xf>
    <xf numFmtId="190" fontId="8" fillId="0" borderId="0" xfId="1" applyNumberFormat="1" applyFont="1" applyBorder="1" applyAlignment="1">
      <alignment horizontal="right"/>
    </xf>
    <xf numFmtId="190" fontId="5" fillId="0" borderId="0" xfId="1" applyNumberFormat="1" applyFont="1" applyBorder="1" applyAlignment="1">
      <alignment horizontal="right"/>
    </xf>
    <xf numFmtId="190" fontId="8" fillId="0" borderId="14" xfId="0" applyNumberFormat="1" applyFont="1" applyBorder="1" applyAlignment="1">
      <alignment horizontal="left"/>
    </xf>
    <xf numFmtId="190" fontId="5" fillId="0" borderId="14" xfId="1" applyNumberFormat="1" applyFont="1" applyBorder="1" applyAlignment="1">
      <alignment horizontal="right"/>
    </xf>
    <xf numFmtId="190" fontId="6" fillId="0" borderId="0" xfId="0" applyNumberFormat="1" applyFont="1" applyFill="1" applyBorder="1" applyAlignment="1">
      <alignment horizontal="left"/>
    </xf>
    <xf numFmtId="190" fontId="9" fillId="0" borderId="0" xfId="1" applyNumberFormat="1" applyFont="1" applyFill="1" applyBorder="1" applyAlignment="1">
      <alignment horizontal="right"/>
    </xf>
    <xf numFmtId="190" fontId="5" fillId="0" borderId="0" xfId="1" applyNumberFormat="1" applyFont="1" applyBorder="1"/>
    <xf numFmtId="190" fontId="5" fillId="0" borderId="14" xfId="1" applyNumberFormat="1" applyFont="1" applyBorder="1"/>
    <xf numFmtId="190" fontId="12" fillId="0" borderId="4" xfId="1" applyNumberFormat="1" applyFont="1" applyFill="1" applyBorder="1" applyAlignment="1">
      <alignment horizontal="right"/>
    </xf>
    <xf numFmtId="190" fontId="12" fillId="0" borderId="0" xfId="1" applyNumberFormat="1" applyFont="1" applyFill="1" applyBorder="1" applyAlignment="1">
      <alignment horizontal="right"/>
    </xf>
    <xf numFmtId="190" fontId="12" fillId="0" borderId="9" xfId="1" applyNumberFormat="1" applyFont="1" applyFill="1" applyBorder="1" applyAlignment="1">
      <alignment horizontal="right"/>
    </xf>
    <xf numFmtId="190" fontId="16" fillId="0" borderId="0" xfId="1" applyNumberFormat="1" applyFont="1" applyFill="1" applyBorder="1" applyAlignment="1">
      <alignment horizontal="right"/>
    </xf>
    <xf numFmtId="190" fontId="11" fillId="0" borderId="0" xfId="1" applyNumberFormat="1" applyFont="1" applyAlignment="1">
      <alignment horizontal="right"/>
    </xf>
    <xf numFmtId="165" fontId="20" fillId="6" borderId="10" xfId="0" applyNumberFormat="1" applyFont="1" applyFill="1" applyBorder="1" applyAlignment="1">
      <alignment horizontal="right" vertical="center"/>
    </xf>
    <xf numFmtId="190" fontId="20" fillId="6" borderId="10" xfId="0" applyNumberFormat="1" applyFont="1" applyFill="1" applyBorder="1" applyAlignment="1">
      <alignment horizontal="right" vertical="center"/>
    </xf>
    <xf numFmtId="190" fontId="12" fillId="0" borderId="11" xfId="1" applyNumberFormat="1" applyFont="1" applyFill="1" applyBorder="1" applyAlignment="1">
      <alignment horizontal="right"/>
    </xf>
    <xf numFmtId="190" fontId="11" fillId="0" borderId="0" xfId="5220" applyNumberFormat="1" applyFont="1" applyAlignment="1">
      <alignment horizontal="right"/>
    </xf>
    <xf numFmtId="0" fontId="11" fillId="0" borderId="0" xfId="0" applyFont="1" applyAlignment="1">
      <alignment horizontal="right"/>
    </xf>
    <xf numFmtId="190" fontId="11" fillId="0" borderId="0" xfId="0" applyNumberFormat="1" applyFont="1" applyAlignment="1">
      <alignment horizontal="right"/>
    </xf>
    <xf numFmtId="165" fontId="11" fillId="0" borderId="0" xfId="5220" applyNumberFormat="1" applyFont="1" applyAlignment="1">
      <alignment horizontal="right"/>
    </xf>
    <xf numFmtId="0" fontId="0" fillId="0" borderId="0" xfId="0" applyFont="1" applyAlignment="1">
      <alignment horizontal="right"/>
    </xf>
    <xf numFmtId="14" fontId="19" fillId="33" borderId="29" xfId="5" applyNumberFormat="1" applyFont="1" applyFill="1" applyBorder="1" applyAlignment="1">
      <alignment horizontal="center" vertical="center" wrapText="1"/>
    </xf>
    <xf numFmtId="0" fontId="3" fillId="0" borderId="0" xfId="0" applyFont="1"/>
    <xf numFmtId="0" fontId="119" fillId="0" borderId="0" xfId="0" applyFont="1" applyAlignment="1">
      <alignment horizontal="left"/>
    </xf>
    <xf numFmtId="0" fontId="120" fillId="0" borderId="0" xfId="0" applyFont="1" applyAlignment="1">
      <alignment horizontal="left" indent="1"/>
    </xf>
    <xf numFmtId="0" fontId="121" fillId="0" borderId="0" xfId="0" applyFont="1" applyAlignment="1">
      <alignment horizontal="left" indent="1"/>
    </xf>
    <xf numFmtId="0" fontId="122" fillId="0" borderId="0" xfId="0" applyFont="1" applyAlignment="1">
      <alignment horizontal="left" indent="1"/>
    </xf>
    <xf numFmtId="0" fontId="123" fillId="0" borderId="0" xfId="0" applyFont="1" applyAlignment="1">
      <alignment horizontal="left"/>
    </xf>
    <xf numFmtId="0" fontId="123" fillId="0" borderId="0" xfId="0" applyFont="1"/>
    <xf numFmtId="0" fontId="123" fillId="0" borderId="0" xfId="0" applyFont="1" applyBorder="1" applyAlignment="1">
      <alignment horizontal="left"/>
    </xf>
    <xf numFmtId="0" fontId="125" fillId="0" borderId="0" xfId="7941" applyFont="1" applyAlignment="1" applyProtection="1"/>
    <xf numFmtId="0" fontId="118" fillId="0" borderId="0" xfId="0" applyFont="1" applyAlignment="1">
      <alignment horizontal="left" indent="1"/>
    </xf>
    <xf numFmtId="0" fontId="126" fillId="0" borderId="0" xfId="0" applyFont="1" applyAlignment="1">
      <alignment horizontal="left" vertical="top"/>
    </xf>
    <xf numFmtId="0" fontId="127" fillId="0" borderId="0" xfId="0" applyFont="1"/>
    <xf numFmtId="190" fontId="106" fillId="0" borderId="18" xfId="4" applyNumberFormat="1" applyFont="1" applyBorder="1" applyAlignment="1">
      <alignment horizontal="right" vertical="center"/>
    </xf>
    <xf numFmtId="190" fontId="11" fillId="0" borderId="0" xfId="0" applyNumberFormat="1" applyFont="1" applyAlignment="1">
      <alignment horizontal="right" vertical="center"/>
    </xf>
    <xf numFmtId="190" fontId="9" fillId="0" borderId="2" xfId="1" applyNumberFormat="1" applyFont="1" applyBorder="1" applyAlignment="1">
      <alignment horizontal="right" vertical="center"/>
    </xf>
    <xf numFmtId="190" fontId="109" fillId="0" borderId="0" xfId="0" applyNumberFormat="1" applyFont="1" applyBorder="1" applyAlignment="1">
      <alignment vertical="center"/>
    </xf>
    <xf numFmtId="190" fontId="12" fillId="0" borderId="66" xfId="0" applyNumberFormat="1" applyFont="1" applyBorder="1" applyAlignment="1"/>
    <xf numFmtId="190" fontId="12" fillId="0" borderId="66" xfId="1" applyNumberFormat="1" applyFont="1" applyFill="1" applyBorder="1"/>
    <xf numFmtId="190" fontId="12" fillId="0" borderId="66" xfId="1" applyNumberFormat="1" applyFont="1" applyFill="1" applyBorder="1" applyAlignment="1">
      <alignment horizontal="right"/>
    </xf>
    <xf numFmtId="190" fontId="16" fillId="0" borderId="67" xfId="0" applyNumberFormat="1" applyFont="1" applyBorder="1" applyAlignment="1">
      <alignment horizontal="left" indent="2"/>
    </xf>
    <xf numFmtId="190" fontId="16" fillId="0" borderId="67" xfId="1" applyNumberFormat="1" applyFont="1" applyFill="1" applyBorder="1" applyAlignment="1">
      <alignment horizontal="center"/>
    </xf>
    <xf numFmtId="190" fontId="16" fillId="0" borderId="67" xfId="1" applyNumberFormat="1" applyFont="1" applyFill="1" applyBorder="1" applyAlignment="1">
      <alignment horizontal="right"/>
    </xf>
    <xf numFmtId="190" fontId="12" fillId="0" borderId="67" xfId="0" applyNumberFormat="1" applyFont="1" applyBorder="1" applyAlignment="1">
      <alignment horizontal="left" indent="2"/>
    </xf>
    <xf numFmtId="190" fontId="12" fillId="0" borderId="67" xfId="1" applyNumberFormat="1" applyFont="1" applyFill="1" applyBorder="1" applyAlignment="1">
      <alignment horizontal="center"/>
    </xf>
    <xf numFmtId="190" fontId="12" fillId="0" borderId="67" xfId="1" applyNumberFormat="1" applyFont="1" applyFill="1" applyBorder="1" applyAlignment="1">
      <alignment horizontal="right"/>
    </xf>
    <xf numFmtId="190" fontId="21" fillId="0" borderId="67" xfId="0" applyNumberFormat="1" applyFont="1" applyBorder="1" applyAlignment="1">
      <alignment horizontal="left" indent="2"/>
    </xf>
    <xf numFmtId="190" fontId="21" fillId="0" borderId="67" xfId="1" applyNumberFormat="1" applyFont="1" applyFill="1" applyBorder="1" applyAlignment="1">
      <alignment horizontal="center"/>
    </xf>
    <xf numFmtId="190" fontId="21" fillId="0" borderId="67" xfId="1" applyNumberFormat="1" applyFont="1" applyFill="1" applyBorder="1" applyAlignment="1">
      <alignment horizontal="right"/>
    </xf>
    <xf numFmtId="190" fontId="12" fillId="0" borderId="68" xfId="0" applyNumberFormat="1" applyFont="1" applyBorder="1" applyAlignment="1"/>
    <xf numFmtId="190" fontId="16" fillId="0" borderId="68" xfId="1" applyNumberFormat="1" applyFont="1" applyFill="1" applyBorder="1" applyAlignment="1">
      <alignment horizontal="center"/>
    </xf>
    <xf numFmtId="190" fontId="16" fillId="0" borderId="68" xfId="1" applyNumberFormat="1" applyFont="1" applyFill="1" applyBorder="1" applyAlignment="1">
      <alignment horizontal="right"/>
    </xf>
    <xf numFmtId="190" fontId="112" fillId="0" borderId="0" xfId="0" applyNumberFormat="1" applyFont="1" applyFill="1" applyAlignment="1">
      <alignment horizontal="right" vertical="center"/>
    </xf>
    <xf numFmtId="190" fontId="114" fillId="0" borderId="58" xfId="0" applyNumberFormat="1" applyFont="1" applyFill="1" applyBorder="1" applyAlignment="1">
      <alignment horizontal="right" vertical="center"/>
    </xf>
    <xf numFmtId="0" fontId="5" fillId="0" borderId="0" xfId="0" applyFont="1" applyFill="1"/>
    <xf numFmtId="0" fontId="106" fillId="0" borderId="0" xfId="0" applyFont="1" applyFill="1" applyAlignment="1">
      <alignment horizontal="right"/>
    </xf>
    <xf numFmtId="165" fontId="105" fillId="0" borderId="0" xfId="6" applyNumberFormat="1" applyFont="1" applyBorder="1"/>
    <xf numFmtId="0" fontId="128" fillId="7" borderId="0" xfId="0" applyFont="1" applyFill="1" applyBorder="1"/>
    <xf numFmtId="0" fontId="128" fillId="7" borderId="0" xfId="0" applyFont="1" applyFill="1" applyBorder="1" applyAlignment="1">
      <alignment horizontal="center"/>
    </xf>
    <xf numFmtId="0" fontId="109" fillId="0" borderId="0" xfId="0" applyFont="1"/>
    <xf numFmtId="190" fontId="109" fillId="0" borderId="0" xfId="0" applyNumberFormat="1" applyFont="1" applyAlignment="1">
      <alignment horizontal="right"/>
    </xf>
    <xf numFmtId="190" fontId="109" fillId="0" borderId="0" xfId="0" applyNumberFormat="1" applyFont="1"/>
    <xf numFmtId="0" fontId="129" fillId="6" borderId="7" xfId="0" applyFont="1" applyFill="1" applyBorder="1"/>
    <xf numFmtId="0" fontId="109" fillId="0" borderId="0" xfId="0" applyFont="1" applyFill="1"/>
    <xf numFmtId="0" fontId="109" fillId="0" borderId="0" xfId="0" applyFont="1" applyBorder="1"/>
    <xf numFmtId="165" fontId="109" fillId="0" borderId="0" xfId="6" applyNumberFormat="1" applyFont="1"/>
    <xf numFmtId="0" fontId="109" fillId="0" borderId="12" xfId="0" applyFont="1" applyBorder="1"/>
    <xf numFmtId="0" fontId="106" fillId="0" borderId="12" xfId="0" applyFont="1" applyBorder="1" applyAlignment="1">
      <alignment horizontal="right"/>
    </xf>
    <xf numFmtId="0" fontId="11" fillId="0" borderId="0" xfId="0" applyFont="1" applyFill="1"/>
    <xf numFmtId="190" fontId="105" fillId="0" borderId="0" xfId="4" applyNumberFormat="1" applyFont="1" applyBorder="1"/>
    <xf numFmtId="0" fontId="128" fillId="7" borderId="13" xfId="0" applyFont="1" applyFill="1" applyBorder="1" applyAlignment="1">
      <alignment horizontal="center"/>
    </xf>
    <xf numFmtId="0" fontId="106" fillId="0" borderId="12" xfId="0" applyFont="1" applyBorder="1"/>
    <xf numFmtId="164" fontId="109" fillId="0" borderId="0" xfId="6" applyFont="1" applyBorder="1"/>
    <xf numFmtId="0" fontId="106" fillId="0" borderId="0" xfId="0" applyFont="1" applyAlignment="1">
      <alignment horizontal="center"/>
    </xf>
    <xf numFmtId="164" fontId="109" fillId="0" borderId="0" xfId="5208" applyFont="1" applyBorder="1"/>
    <xf numFmtId="165" fontId="106" fillId="0" borderId="0" xfId="6" applyNumberFormat="1" applyFont="1"/>
    <xf numFmtId="0" fontId="109" fillId="0" borderId="0" xfId="0" applyFont="1" applyAlignment="1">
      <alignment horizontal="right"/>
    </xf>
    <xf numFmtId="165" fontId="106" fillId="0" borderId="0" xfId="5208" applyNumberFormat="1" applyFont="1"/>
    <xf numFmtId="164" fontId="109" fillId="0" borderId="0" xfId="6" applyFont="1"/>
    <xf numFmtId="164" fontId="109" fillId="0" borderId="0" xfId="5208" applyFont="1"/>
    <xf numFmtId="190" fontId="106" fillId="0" borderId="0" xfId="0" applyNumberFormat="1" applyFont="1" applyAlignment="1">
      <alignment horizontal="center"/>
    </xf>
    <xf numFmtId="17" fontId="9" fillId="0" borderId="0" xfId="0" applyNumberFormat="1" applyFont="1" applyAlignment="1">
      <alignment horizontal="left"/>
    </xf>
    <xf numFmtId="17" fontId="108" fillId="8" borderId="1" xfId="3" quotePrefix="1" applyNumberFormat="1" applyFont="1" applyFill="1" applyBorder="1" applyAlignment="1">
      <alignment horizontal="center"/>
    </xf>
    <xf numFmtId="17" fontId="108" fillId="8" borderId="1" xfId="3" applyNumberFormat="1" applyFont="1" applyFill="1" applyBorder="1" applyAlignment="1">
      <alignment horizontal="center"/>
    </xf>
    <xf numFmtId="190" fontId="109" fillId="0" borderId="0" xfId="4" applyNumberFormat="1" applyFont="1" applyFill="1" applyAlignment="1">
      <alignment horizontal="right"/>
    </xf>
    <xf numFmtId="165" fontId="109" fillId="0" borderId="0" xfId="4" applyNumberFormat="1" applyFont="1" applyFill="1" applyAlignment="1">
      <alignment horizontal="right"/>
    </xf>
    <xf numFmtId="37" fontId="109" fillId="0" borderId="0" xfId="0" applyNumberFormat="1" applyFont="1" applyAlignment="1">
      <alignment horizontal="right"/>
    </xf>
    <xf numFmtId="37" fontId="109" fillId="0" borderId="0" xfId="0" applyNumberFormat="1" applyFont="1"/>
    <xf numFmtId="0" fontId="130" fillId="6" borderId="7" xfId="0" applyFont="1" applyFill="1" applyBorder="1"/>
    <xf numFmtId="190" fontId="129" fillId="6" borderId="7" xfId="4" applyNumberFormat="1" applyFont="1" applyFill="1" applyBorder="1"/>
    <xf numFmtId="165" fontId="129" fillId="6" borderId="7" xfId="4" applyNumberFormat="1" applyFont="1" applyFill="1" applyBorder="1"/>
    <xf numFmtId="164" fontId="109" fillId="0" borderId="0" xfId="4" applyFont="1" applyBorder="1"/>
    <xf numFmtId="190" fontId="109" fillId="0" borderId="0" xfId="4" applyNumberFormat="1" applyFont="1"/>
    <xf numFmtId="165" fontId="109" fillId="0" borderId="0" xfId="4" applyNumberFormat="1" applyFont="1"/>
    <xf numFmtId="190" fontId="109" fillId="0" borderId="12" xfId="0" applyNumberFormat="1" applyFont="1" applyBorder="1"/>
    <xf numFmtId="190" fontId="106" fillId="0" borderId="12" xfId="0" applyNumberFormat="1" applyFont="1" applyBorder="1" applyAlignment="1">
      <alignment horizontal="right"/>
    </xf>
    <xf numFmtId="190" fontId="128" fillId="7" borderId="0" xfId="0" applyNumberFormat="1" applyFont="1" applyFill="1" applyBorder="1" applyAlignment="1">
      <alignment horizontal="center"/>
    </xf>
    <xf numFmtId="0" fontId="131" fillId="7" borderId="0" xfId="0" applyFont="1" applyFill="1" applyBorder="1"/>
    <xf numFmtId="0" fontId="131" fillId="7" borderId="0" xfId="0" applyFont="1" applyFill="1" applyBorder="1" applyAlignment="1">
      <alignment horizontal="center"/>
    </xf>
    <xf numFmtId="0" fontId="105" fillId="0" borderId="0" xfId="0" applyFont="1"/>
    <xf numFmtId="0" fontId="132" fillId="6" borderId="7" xfId="0" applyFont="1" applyFill="1" applyBorder="1"/>
    <xf numFmtId="0" fontId="105" fillId="0" borderId="0" xfId="0" applyFont="1" applyFill="1"/>
    <xf numFmtId="0" fontId="106" fillId="0" borderId="0" xfId="0" applyFont="1" applyBorder="1"/>
    <xf numFmtId="0" fontId="133" fillId="0" borderId="0" xfId="5" applyFont="1" applyAlignment="1">
      <alignment horizontal="right"/>
    </xf>
    <xf numFmtId="0" fontId="133" fillId="0" borderId="0" xfId="5" applyFont="1" applyAlignment="1">
      <alignment horizontal="center"/>
    </xf>
    <xf numFmtId="0" fontId="134" fillId="0" borderId="0" xfId="5" applyFont="1" applyAlignment="1">
      <alignment horizontal="right"/>
    </xf>
    <xf numFmtId="0" fontId="135" fillId="0" borderId="0" xfId="5" applyFont="1" applyAlignment="1">
      <alignment horizontal="center"/>
    </xf>
    <xf numFmtId="0" fontId="131" fillId="33" borderId="29" xfId="5" applyFont="1" applyFill="1" applyBorder="1" applyAlignment="1">
      <alignment horizontal="center" wrapText="1"/>
    </xf>
    <xf numFmtId="0" fontId="131" fillId="33" borderId="29" xfId="5" applyFont="1" applyFill="1" applyBorder="1" applyAlignment="1">
      <alignment horizontal="center" vertical="center" wrapText="1"/>
    </xf>
    <xf numFmtId="165" fontId="136" fillId="0" borderId="30" xfId="7" applyNumberFormat="1" applyFont="1" applyFill="1" applyBorder="1" applyAlignment="1">
      <alignment horizontal="center" vertical="center" wrapText="1"/>
    </xf>
    <xf numFmtId="164" fontId="136" fillId="0" borderId="30" xfId="7" applyNumberFormat="1" applyFont="1" applyFill="1" applyBorder="1" applyAlignment="1">
      <alignment horizontal="center" vertical="center"/>
    </xf>
    <xf numFmtId="0" fontId="137" fillId="0" borderId="30" xfId="7" applyFont="1" applyFill="1" applyBorder="1" applyAlignment="1">
      <alignment horizontal="center" vertical="center"/>
    </xf>
    <xf numFmtId="164" fontId="138" fillId="34" borderId="30" xfId="6" applyFont="1" applyFill="1" applyBorder="1" applyAlignment="1">
      <alignment horizontal="right" vertical="center" indent="1"/>
    </xf>
    <xf numFmtId="164" fontId="138" fillId="34" borderId="30" xfId="6" applyFont="1" applyFill="1" applyBorder="1" applyAlignment="1">
      <alignment horizontal="center" vertical="center"/>
    </xf>
    <xf numFmtId="165" fontId="136" fillId="0" borderId="30" xfId="6" applyNumberFormat="1" applyFont="1" applyFill="1" applyBorder="1" applyAlignment="1">
      <alignment horizontal="right" vertical="center" indent="1"/>
    </xf>
    <xf numFmtId="165" fontId="137" fillId="0" borderId="30" xfId="7" applyNumberFormat="1" applyFont="1" applyFill="1" applyBorder="1" applyAlignment="1">
      <alignment horizontal="right" vertical="center" wrapText="1" indent="1"/>
    </xf>
    <xf numFmtId="165" fontId="137" fillId="0" borderId="30" xfId="7" applyNumberFormat="1" applyFont="1" applyFill="1" applyBorder="1" applyAlignment="1">
      <alignment horizontal="center" vertical="center" wrapText="1"/>
    </xf>
    <xf numFmtId="165" fontId="137" fillId="0" borderId="0" xfId="7" applyNumberFormat="1" applyFont="1" applyFill="1" applyBorder="1" applyAlignment="1">
      <alignment horizontal="right" vertical="center" wrapText="1" indent="1"/>
    </xf>
    <xf numFmtId="165" fontId="137" fillId="0" borderId="31" xfId="7" applyNumberFormat="1" applyFont="1" applyFill="1" applyBorder="1" applyAlignment="1">
      <alignment horizontal="center" vertical="center" wrapText="1"/>
    </xf>
    <xf numFmtId="165" fontId="136" fillId="0" borderId="30" xfId="7" applyNumberFormat="1" applyFont="1" applyFill="1" applyBorder="1" applyAlignment="1">
      <alignment horizontal="right" vertical="center" indent="1"/>
    </xf>
    <xf numFmtId="164" fontId="136" fillId="0" borderId="30" xfId="7" applyNumberFormat="1" applyFont="1" applyFill="1" applyBorder="1" applyAlignment="1">
      <alignment horizontal="right" vertical="center" indent="1"/>
    </xf>
    <xf numFmtId="164" fontId="139" fillId="34" borderId="30" xfId="6" applyFont="1" applyFill="1" applyBorder="1" applyAlignment="1">
      <alignment horizontal="right" vertical="center" wrapText="1" indent="1"/>
    </xf>
    <xf numFmtId="0" fontId="138" fillId="34" borderId="30" xfId="7" applyFont="1" applyFill="1" applyBorder="1" applyAlignment="1">
      <alignment horizontal="center" vertical="center" wrapText="1"/>
    </xf>
    <xf numFmtId="164" fontId="136" fillId="0" borderId="30" xfId="6" applyNumberFormat="1" applyFont="1" applyFill="1" applyBorder="1" applyAlignment="1">
      <alignment horizontal="right" vertical="center" indent="1"/>
    </xf>
    <xf numFmtId="164" fontId="138" fillId="34" borderId="30" xfId="7" applyNumberFormat="1" applyFont="1" applyFill="1" applyBorder="1" applyAlignment="1">
      <alignment horizontal="right" vertical="center" indent="1"/>
    </xf>
    <xf numFmtId="0" fontId="138" fillId="34" borderId="30" xfId="7" applyFont="1" applyFill="1" applyBorder="1" applyAlignment="1">
      <alignment horizontal="center" vertical="center"/>
    </xf>
    <xf numFmtId="165" fontId="136" fillId="0" borderId="30" xfId="6" applyNumberFormat="1" applyFont="1" applyFill="1" applyBorder="1" applyAlignment="1">
      <alignment horizontal="right" vertical="center" wrapText="1" indent="1"/>
    </xf>
    <xf numFmtId="165" fontId="136" fillId="0" borderId="30" xfId="7" applyNumberFormat="1" applyFont="1" applyFill="1" applyBorder="1" applyAlignment="1">
      <alignment horizontal="right" vertical="center" wrapText="1" indent="1"/>
    </xf>
    <xf numFmtId="165" fontId="136" fillId="0" borderId="30" xfId="6" applyNumberFormat="1" applyFont="1" applyFill="1" applyBorder="1" applyAlignment="1">
      <alignment horizontal="right" vertical="center" wrapText="1"/>
    </xf>
    <xf numFmtId="165" fontId="136" fillId="0" borderId="30" xfId="6" applyNumberFormat="1" applyFont="1" applyFill="1" applyBorder="1" applyAlignment="1">
      <alignment horizontal="right" vertical="center"/>
    </xf>
    <xf numFmtId="165" fontId="137" fillId="9" borderId="30" xfId="6" applyNumberFormat="1" applyFont="1" applyFill="1" applyBorder="1" applyAlignment="1">
      <alignment horizontal="right" vertical="center" indent="1"/>
    </xf>
    <xf numFmtId="165" fontId="137" fillId="0" borderId="30" xfId="7" applyNumberFormat="1" applyFont="1" applyFill="1" applyBorder="1" applyAlignment="1">
      <alignment horizontal="right" vertical="center" indent="1"/>
    </xf>
    <xf numFmtId="165" fontId="137" fillId="0" borderId="31" xfId="7" applyNumberFormat="1" applyFont="1" applyFill="1" applyBorder="1" applyAlignment="1">
      <alignment horizontal="right" vertical="center" wrapText="1" indent="1"/>
    </xf>
    <xf numFmtId="165" fontId="137" fillId="0" borderId="30" xfId="6" applyNumberFormat="1" applyFont="1" applyFill="1" applyBorder="1" applyAlignment="1">
      <alignment horizontal="right" vertical="center" wrapText="1" indent="1"/>
    </xf>
    <xf numFmtId="165" fontId="136" fillId="0" borderId="0" xfId="5" applyNumberFormat="1" applyFont="1" applyFill="1" applyBorder="1" applyAlignment="1">
      <alignment horizontal="right" vertical="center"/>
    </xf>
    <xf numFmtId="165" fontId="136" fillId="0" borderId="0" xfId="5" applyNumberFormat="1" applyFont="1" applyFill="1" applyBorder="1" applyAlignment="1">
      <alignment horizontal="center" vertical="center"/>
    </xf>
    <xf numFmtId="165" fontId="136" fillId="0" borderId="30" xfId="6" applyNumberFormat="1" applyFont="1" applyFill="1" applyBorder="1" applyAlignment="1">
      <alignment horizontal="center" vertical="center"/>
    </xf>
    <xf numFmtId="0" fontId="139" fillId="0" borderId="30" xfId="7" applyFont="1" applyFill="1" applyBorder="1" applyAlignment="1">
      <alignment horizontal="right" vertical="center" wrapText="1" indent="1"/>
    </xf>
    <xf numFmtId="0" fontId="139" fillId="0" borderId="30" xfId="7" applyFont="1" applyFill="1" applyBorder="1" applyAlignment="1">
      <alignment horizontal="center" vertical="center" wrapText="1"/>
    </xf>
    <xf numFmtId="0" fontId="137" fillId="0" borderId="30" xfId="7" applyFont="1" applyFill="1" applyBorder="1" applyAlignment="1">
      <alignment horizontal="right" vertical="center" wrapText="1" indent="1"/>
    </xf>
    <xf numFmtId="164" fontId="136" fillId="0" borderId="30" xfId="6" applyFont="1" applyFill="1" applyBorder="1" applyAlignment="1">
      <alignment horizontal="center" vertical="center"/>
    </xf>
    <xf numFmtId="0" fontId="137" fillId="0" borderId="30" xfId="7" applyFont="1" applyFill="1" applyBorder="1" applyAlignment="1">
      <alignment horizontal="center" vertical="center" wrapText="1"/>
    </xf>
    <xf numFmtId="164" fontId="137" fillId="0" borderId="30" xfId="6" applyFont="1" applyFill="1" applyBorder="1" applyAlignment="1">
      <alignment horizontal="center" vertical="center" wrapText="1"/>
    </xf>
    <xf numFmtId="165" fontId="136" fillId="0" borderId="0" xfId="5" applyNumberFormat="1" applyFont="1" applyFill="1" applyBorder="1" applyAlignment="1">
      <alignment horizontal="center" vertical="center" wrapText="1"/>
    </xf>
    <xf numFmtId="165" fontId="136" fillId="0" borderId="30" xfId="6" applyNumberFormat="1" applyFont="1" applyFill="1" applyBorder="1" applyAlignment="1">
      <alignment horizontal="center" vertical="center" wrapText="1"/>
    </xf>
    <xf numFmtId="164" fontId="136" fillId="0" borderId="30" xfId="7" applyNumberFormat="1" applyFont="1" applyFill="1" applyBorder="1" applyAlignment="1">
      <alignment horizontal="center" vertical="center" wrapText="1"/>
    </xf>
    <xf numFmtId="0" fontId="139" fillId="34" borderId="30" xfId="7" applyFont="1" applyFill="1" applyBorder="1" applyAlignment="1">
      <alignment horizontal="right" vertical="center" wrapText="1" indent="1"/>
    </xf>
    <xf numFmtId="0" fontId="139" fillId="34" borderId="30" xfId="7" applyFont="1" applyFill="1" applyBorder="1" applyAlignment="1">
      <alignment horizontal="center" vertical="center" wrapText="1"/>
    </xf>
    <xf numFmtId="164" fontId="138" fillId="0" borderId="30" xfId="6" applyFont="1" applyFill="1" applyBorder="1" applyAlignment="1">
      <alignment horizontal="right" vertical="center"/>
    </xf>
    <xf numFmtId="168" fontId="139" fillId="34" borderId="30" xfId="6" applyNumberFormat="1" applyFont="1" applyFill="1" applyBorder="1" applyAlignment="1">
      <alignment horizontal="right" vertical="center" wrapText="1" indent="1"/>
    </xf>
    <xf numFmtId="164" fontId="136" fillId="0" borderId="30" xfId="6" applyFont="1" applyFill="1" applyBorder="1" applyAlignment="1">
      <alignment horizontal="right" vertical="center"/>
    </xf>
    <xf numFmtId="165" fontId="137" fillId="0" borderId="0" xfId="6" applyNumberFormat="1" applyFont="1" applyAlignment="1">
      <alignment horizontal="right"/>
    </xf>
    <xf numFmtId="0" fontId="131" fillId="35" borderId="29" xfId="5" applyFont="1" applyFill="1" applyBorder="1" applyAlignment="1">
      <alignment horizontal="right" vertical="center"/>
    </xf>
    <xf numFmtId="0" fontId="131" fillId="35" borderId="29" xfId="5" applyFont="1" applyFill="1" applyBorder="1" applyAlignment="1">
      <alignment horizontal="center" vertical="center"/>
    </xf>
    <xf numFmtId="169" fontId="137" fillId="0" borderId="30" xfId="3050" applyNumberFormat="1" applyFont="1" applyFill="1" applyBorder="1" applyAlignment="1">
      <alignment horizontal="right" vertical="center" wrapText="1" indent="1"/>
    </xf>
    <xf numFmtId="169" fontId="110" fillId="34" borderId="30" xfId="3050" applyNumberFormat="1" applyFont="1" applyFill="1" applyBorder="1" applyAlignment="1">
      <alignment horizontal="right" vertical="center" wrapText="1" indent="1"/>
    </xf>
    <xf numFmtId="191" fontId="139" fillId="34" borderId="30" xfId="7" applyNumberFormat="1" applyFont="1" applyFill="1" applyBorder="1" applyAlignment="1">
      <alignment horizontal="center" vertical="center" wrapText="1"/>
    </xf>
    <xf numFmtId="9" fontId="110" fillId="34" borderId="30" xfId="3050" applyFont="1" applyFill="1" applyBorder="1" applyAlignment="1">
      <alignment horizontal="right" vertical="center" wrapText="1" indent="1"/>
    </xf>
    <xf numFmtId="169" fontId="137" fillId="0" borderId="30" xfId="7" applyNumberFormat="1" applyFont="1" applyFill="1" applyBorder="1" applyAlignment="1">
      <alignment horizontal="right" vertical="center" wrapText="1" indent="1"/>
    </xf>
    <xf numFmtId="169" fontId="110" fillId="34" borderId="30" xfId="7" applyNumberFormat="1" applyFont="1" applyFill="1" applyBorder="1" applyAlignment="1">
      <alignment horizontal="right" vertical="center" wrapText="1" indent="1"/>
    </xf>
    <xf numFmtId="9" fontId="137" fillId="34" borderId="30" xfId="3050" applyFont="1" applyFill="1" applyBorder="1" applyAlignment="1">
      <alignment horizontal="right" vertical="center" wrapText="1" indent="1"/>
    </xf>
    <xf numFmtId="0" fontId="137" fillId="0" borderId="0" xfId="5" applyFont="1" applyBorder="1" applyAlignment="1">
      <alignment horizontal="right" vertical="center" wrapText="1"/>
    </xf>
    <xf numFmtId="0" fontId="140" fillId="0" borderId="0" xfId="5" applyFont="1" applyBorder="1" applyAlignment="1">
      <alignment horizontal="right" vertical="center" wrapText="1"/>
    </xf>
    <xf numFmtId="0" fontId="133" fillId="0" borderId="0" xfId="5" applyFont="1" applyBorder="1" applyAlignment="1">
      <alignment horizontal="center" vertical="center" wrapText="1"/>
    </xf>
    <xf numFmtId="169" fontId="139" fillId="34" borderId="30" xfId="3050" applyNumberFormat="1" applyFont="1" applyFill="1" applyBorder="1" applyAlignment="1">
      <alignment horizontal="right" vertical="center" wrapText="1" indent="1"/>
    </xf>
    <xf numFmtId="9" fontId="137" fillId="0" borderId="30" xfId="7" applyNumberFormat="1" applyFont="1" applyFill="1" applyBorder="1" applyAlignment="1">
      <alignment horizontal="right" vertical="center" wrapText="1" indent="1"/>
    </xf>
    <xf numFmtId="9" fontId="139" fillId="34" borderId="30" xfId="7" applyNumberFormat="1" applyFont="1" applyFill="1" applyBorder="1" applyAlignment="1">
      <alignment horizontal="right" vertical="center" wrapText="1" indent="1"/>
    </xf>
    <xf numFmtId="164" fontId="136" fillId="0" borderId="30" xfId="6" applyFont="1" applyFill="1" applyBorder="1" applyAlignment="1">
      <alignment horizontal="right" vertical="center" wrapText="1" indent="1"/>
    </xf>
    <xf numFmtId="164" fontId="136" fillId="34" borderId="30" xfId="6" applyFont="1" applyFill="1" applyBorder="1" applyAlignment="1">
      <alignment horizontal="right" vertical="center" wrapText="1" indent="1"/>
    </xf>
    <xf numFmtId="164" fontId="136" fillId="0" borderId="30" xfId="6" applyFont="1" applyFill="1" applyBorder="1" applyAlignment="1">
      <alignment horizontal="center" vertical="center" wrapText="1"/>
    </xf>
    <xf numFmtId="165" fontId="138" fillId="34" borderId="30" xfId="6" applyNumberFormat="1" applyFont="1" applyFill="1" applyBorder="1" applyAlignment="1">
      <alignment horizontal="right" vertical="center" wrapText="1" indent="1"/>
    </xf>
    <xf numFmtId="164" fontId="138" fillId="34" borderId="30" xfId="6" applyFont="1" applyFill="1" applyBorder="1" applyAlignment="1">
      <alignment horizontal="right" vertical="center" wrapText="1" indent="1"/>
    </xf>
    <xf numFmtId="0" fontId="136" fillId="34" borderId="30" xfId="7" applyFont="1" applyFill="1" applyBorder="1" applyAlignment="1">
      <alignment horizontal="center" vertical="center" wrapText="1"/>
    </xf>
    <xf numFmtId="165" fontId="136" fillId="0" borderId="0" xfId="6" applyNumberFormat="1" applyFont="1" applyFill="1" applyBorder="1" applyAlignment="1">
      <alignment horizontal="right" vertical="center" wrapText="1"/>
    </xf>
    <xf numFmtId="164" fontId="136" fillId="34" borderId="0" xfId="6" applyFont="1" applyFill="1" applyBorder="1" applyAlignment="1">
      <alignment horizontal="right" vertical="center" wrapText="1"/>
    </xf>
    <xf numFmtId="0" fontId="137" fillId="34" borderId="30" xfId="7" applyFont="1" applyFill="1" applyBorder="1" applyAlignment="1">
      <alignment horizontal="right" vertical="center" wrapText="1" indent="1"/>
    </xf>
    <xf numFmtId="164" fontId="137" fillId="0" borderId="30" xfId="6" applyFont="1" applyFill="1" applyBorder="1" applyAlignment="1">
      <alignment horizontal="right" vertical="center" wrapText="1" indent="1"/>
    </xf>
    <xf numFmtId="164" fontId="136" fillId="0" borderId="30" xfId="7" applyNumberFormat="1" applyFont="1" applyFill="1" applyBorder="1" applyAlignment="1">
      <alignment horizontal="right" vertical="center" wrapText="1" indent="1"/>
    </xf>
    <xf numFmtId="164" fontId="133" fillId="0" borderId="0" xfId="5" applyNumberFormat="1" applyFont="1" applyAlignment="1">
      <alignment horizontal="right"/>
    </xf>
    <xf numFmtId="164" fontId="133" fillId="0" borderId="0" xfId="6" applyFont="1" applyAlignment="1">
      <alignment horizontal="right"/>
    </xf>
    <xf numFmtId="17" fontId="110" fillId="2" borderId="59" xfId="3" quotePrefix="1" applyNumberFormat="1" applyFont="1" applyFill="1" applyBorder="1" applyAlignment="1">
      <alignment horizontal="center" vertical="distributed"/>
    </xf>
    <xf numFmtId="17" fontId="110" fillId="2" borderId="16" xfId="3" quotePrefix="1" applyNumberFormat="1" applyFont="1" applyFill="1" applyBorder="1" applyAlignment="1">
      <alignment horizontal="center" vertical="distributed"/>
    </xf>
    <xf numFmtId="17" fontId="108" fillId="2" borderId="16" xfId="3" applyNumberFormat="1" applyFont="1" applyFill="1" applyBorder="1" applyAlignment="1">
      <alignment horizontal="center"/>
    </xf>
    <xf numFmtId="17" fontId="108" fillId="2" borderId="59" xfId="3" applyNumberFormat="1" applyFont="1" applyFill="1" applyBorder="1" applyAlignment="1">
      <alignment horizontal="center" vertical="distributed"/>
    </xf>
    <xf numFmtId="17" fontId="108" fillId="2" borderId="16" xfId="3" applyNumberFormat="1" applyFont="1" applyFill="1" applyBorder="1" applyAlignment="1">
      <alignment horizontal="center" vertical="distributed"/>
    </xf>
    <xf numFmtId="17" fontId="108" fillId="2" borderId="59" xfId="3" quotePrefix="1" applyNumberFormat="1" applyFont="1" applyFill="1" applyBorder="1" applyAlignment="1">
      <alignment horizontal="center" vertical="distributed"/>
    </xf>
    <xf numFmtId="17" fontId="108" fillId="2" borderId="59" xfId="3" quotePrefix="1" applyNumberFormat="1" applyFont="1" applyFill="1" applyBorder="1" applyAlignment="1">
      <alignment horizontal="center"/>
    </xf>
    <xf numFmtId="17" fontId="108" fillId="2" borderId="59" xfId="3" applyNumberFormat="1" applyFont="1" applyFill="1" applyBorder="1" applyAlignment="1">
      <alignment horizontal="center"/>
    </xf>
    <xf numFmtId="0" fontId="131" fillId="7" borderId="13" xfId="0" applyFont="1" applyFill="1" applyBorder="1" applyAlignment="1">
      <alignment horizontal="center"/>
    </xf>
    <xf numFmtId="0" fontId="128" fillId="7" borderId="13" xfId="0" applyFont="1" applyFill="1" applyBorder="1" applyAlignment="1">
      <alignment horizontal="center"/>
    </xf>
    <xf numFmtId="190" fontId="128" fillId="7" borderId="13" xfId="0" applyNumberFormat="1" applyFont="1" applyFill="1" applyBorder="1" applyAlignment="1">
      <alignment horizontal="center"/>
    </xf>
    <xf numFmtId="17" fontId="6" fillId="5" borderId="0" xfId="0" quotePrefix="1" applyNumberFormat="1" applyFont="1" applyFill="1" applyBorder="1" applyAlignment="1">
      <alignment horizontal="center"/>
    </xf>
    <xf numFmtId="17" fontId="6" fillId="5" borderId="0" xfId="0" applyNumberFormat="1" applyFont="1" applyFill="1" applyBorder="1" applyAlignment="1">
      <alignment horizontal="center"/>
    </xf>
  </cellXfs>
  <cellStyles count="7942">
    <cellStyle name="_Apoio Recon PL e LL ACAPI" xfId="9"/>
    <cellStyle name="_Apoio Recon PL e LL ACAPI_planilha_modelo_contabilidade" xfId="10"/>
    <cellStyle name="_Apoio Reconciliação(4.1)ok ACAPI" xfId="11"/>
    <cellStyle name="_Apoio Reconciliação(4.1)ok ACAPI_planilha_modelo_contabilidade" xfId="12"/>
    <cellStyle name="_Apres_ItauHolding" xfId="13"/>
    <cellStyle name="_BalDRE" xfId="14"/>
    <cellStyle name="_BASjun04resCONEFCOSIF401" xfId="15"/>
    <cellStyle name="_BASNovResCONEFCOSIF_v2" xfId="16"/>
    <cellStyle name="_Book2" xfId="17"/>
    <cellStyle name="_Book4" xfId="18"/>
    <cellStyle name="_Book4_Demais" xfId="19"/>
    <cellStyle name="_Book4_Demais_EstruturalBanking IBBA" xfId="20"/>
    <cellStyle name="_Book4_Demais_EstruturalBanking IBBA_Resultado Consolidado v5 Sensibilidade POS PRESIDENTE v43  V6" xfId="21"/>
    <cellStyle name="_Book4_Demais_EstruturalBanking IBBA_Resultado Consolidado v5 Sensibilidade POS PRESIDENTE v44  V6" xfId="22"/>
    <cellStyle name="_Book4_Demais_InstitucDemais IBBA" xfId="23"/>
    <cellStyle name="_Book4_Demais_InstitucDemais IBBA_Resultado Consolidado v5 Sensibilidade POS PRESIDENTE v43  V6" xfId="24"/>
    <cellStyle name="_Book4_Demais_InstitucDemais IBBA_Resultado Consolidado v5 Sensibilidade POS PRESIDENTE v44  V6" xfId="25"/>
    <cellStyle name="_Book4_Demais_RELATÓRIO RUDI (3)" xfId="26"/>
    <cellStyle name="_Book4_Demais_RELATÓRIO RUDI (3)_Resultado Consolidado v5 Sensibilidade POS PRESIDENTE v43  V6" xfId="27"/>
    <cellStyle name="_Book4_Demais_RELATÓRIO RUDI (3)_Resultado Consolidado v5 Sensibilidade POS PRESIDENTE v44  V6" xfId="28"/>
    <cellStyle name="_Book4_Demais_RemunerCapitalAlocado IBBA" xfId="29"/>
    <cellStyle name="_Book4_Demais_RemunerCapitalAlocado IBBA_Resultado Consolidado v5 Sensibilidade POS PRESIDENTE v43  V6" xfId="30"/>
    <cellStyle name="_Book4_Demais_RemunerCapitalAlocado IBBA_Resultado Consolidado v5 Sensibilidade POS PRESIDENTE v44  V6" xfId="31"/>
    <cellStyle name="_Book4_EstruturalBanking IBBA" xfId="32"/>
    <cellStyle name="_Book4_EstruturalBanking IBBA_Resultado Consolidado v5 Sensibilidade POS PRESIDENTE v43  V6" xfId="33"/>
    <cellStyle name="_Book4_EstruturalBanking IBBA_Resultado Consolidado v5 Sensibilidade POS PRESIDENTE v44  V6" xfId="34"/>
    <cellStyle name="_Book4_InstitucDemais IBBA" xfId="35"/>
    <cellStyle name="_Book4_InstitucDemais IBBA_Resultado Consolidado v5 Sensibilidade POS PRESIDENTE v43  V6" xfId="36"/>
    <cellStyle name="_Book4_InstitucDemais IBBA_Resultado Consolidado v5 Sensibilidade POS PRESIDENTE v44  V6" xfId="37"/>
    <cellStyle name="_Book4_RELATÓRIO RUDI (3)" xfId="38"/>
    <cellStyle name="_Book4_RELATÓRIO RUDI (3)_Resultado Consolidado v5 Sensibilidade POS PRESIDENTE v43  V6" xfId="39"/>
    <cellStyle name="_Book4_RELATÓRIO RUDI (3)_Resultado Consolidado v5 Sensibilidade POS PRESIDENTE v44  V6" xfId="40"/>
    <cellStyle name="_Book4_RemunerCapitalAlocado IBBA" xfId="41"/>
    <cellStyle name="_Book4_RemunerCapitalAlocado IBBA_Resultado Consolidado v5 Sensibilidade POS PRESIDENTE v43  V6" xfId="42"/>
    <cellStyle name="_Book4_RemunerCapitalAlocado IBBA_Resultado Consolidado v5 Sensibilidade POS PRESIDENTE v44  V6" xfId="43"/>
    <cellStyle name="_BP_MaioReal" xfId="44"/>
    <cellStyle name="_BP_Publicacao" xfId="45"/>
    <cellStyle name="_Calculo NIM TRIM" xfId="46"/>
    <cellStyle name="_Captacoes" xfId="47"/>
    <cellStyle name="_Cash and Cash Equivalents-12 07" xfId="48"/>
    <cellStyle name="_CC" xfId="49"/>
    <cellStyle name="_CC_Demais" xfId="50"/>
    <cellStyle name="_CC_Demais_EstruturalBanking IBBA" xfId="51"/>
    <cellStyle name="_CC_Demais_EstruturalBanking IBBA_MapaResultados_95 180809" xfId="52"/>
    <cellStyle name="_CC_Demais_InstitucDemais IBBA" xfId="53"/>
    <cellStyle name="_CC_Demais_MapaResultados_95 180809" xfId="54"/>
    <cellStyle name="_CC_Demais_RELATÓRIO RUDI (3)" xfId="55"/>
    <cellStyle name="_CC_Demais_RemunerCapitalAlocado IBBA" xfId="56"/>
    <cellStyle name="_CC_Demais_RemunerCapitalAlocado IBBA_MapaResultados_95 180809" xfId="57"/>
    <cellStyle name="_CC_Demais_Resultado Consolidado v5 Sensibilidade POS PRESIDENTE v43  V6" xfId="58"/>
    <cellStyle name="_CC_Demais_Resultado Consolidado v5 Sensibilidade POS PRESIDENTE v44  V6" xfId="59"/>
    <cellStyle name="_CC_EstruturalBanking IBBA" xfId="60"/>
    <cellStyle name="_CC_EstruturalBanking IBBA_MapaResultados_95 180809" xfId="61"/>
    <cellStyle name="_CC_InstitucDemais IBBA" xfId="62"/>
    <cellStyle name="_CC_MapaResultados_95 180809" xfId="63"/>
    <cellStyle name="_CC_RELATÓRIO RUDI (3)" xfId="64"/>
    <cellStyle name="_CC_RemunerCapitalAlocado IBBA" xfId="65"/>
    <cellStyle name="_CC_RemunerCapitalAlocado IBBA_MapaResultados_95 180809" xfId="66"/>
    <cellStyle name="_CC_Resultado Consolidado v5 Sensibilidade POS PRESIDENTE v43  V6" xfId="67"/>
    <cellStyle name="_CC_Resultado Consolidado v5 Sensibilidade POS PRESIDENTE v44  V6" xfId="68"/>
    <cellStyle name="_CDS GM IBBA" xfId="69"/>
    <cellStyle name="_CDS GM IBBA_MapaResultados_95 180809" xfId="70"/>
    <cellStyle name="_CDS GM IBBA_MapaResultados_95 180809_Resultado Consolidado v5 Sensibilidade POS PRESIDENTE v43  V6" xfId="71"/>
    <cellStyle name="_CDS GM IBBA_MapaResultados_95 180809_Resultado Consolidado v5 Sensibilidade POS PRESIDENTE v44  V6" xfId="72"/>
    <cellStyle name="_CDS GM IBBA_RELATÓRIO RUDI (3)" xfId="73"/>
    <cellStyle name="_CDS GM IBBA_RELATÓRIO RUDI (3)_Resultado Consolidado v5 Sensibilidade POS PRESIDENTE v43  V6" xfId="74"/>
    <cellStyle name="_CDS GM IBBA_RELATÓRIO RUDI (3)_Resultado Consolidado v5 Sensibilidade POS PRESIDENTE v44  V6" xfId="75"/>
    <cellStyle name="_comparativo dif v2 e v1 dc" xfId="76"/>
    <cellStyle name="_comparativo dif v2 e v1 dc_Conciliações MIX_12_2009" xfId="77"/>
    <cellStyle name="_comparativo dif v2 e v1 dc_Nota apoio PL e LL Bco Itaú" xfId="78"/>
    <cellStyle name="_comparativo dif v2 e v1 dc_Pasta2" xfId="79"/>
    <cellStyle name="_comparativo dif v2 e v1 dc_Pasta2_Conciliação PL e LL 03 Março11 Versão IFRS" xfId="80"/>
    <cellStyle name="_comparativo dif v2 e v1 dc_planilha_modelo_contabilidade" xfId="81"/>
    <cellStyle name="_Contábil - Benefícios - 2008" xfId="82"/>
    <cellStyle name="_credito por risco" xfId="83"/>
    <cellStyle name="_diferenças de eliminações publicaçãoDC" xfId="84"/>
    <cellStyle name="_diferenças de eliminações publicaçãoDC_Conciliações MIX_12_2009" xfId="85"/>
    <cellStyle name="_diferenças de eliminações publicaçãoDC_Nota apoio PL e LL Bco Itaú" xfId="86"/>
    <cellStyle name="_diferenças de eliminações publicaçãoDC_Pasta2" xfId="87"/>
    <cellStyle name="_diferenças de eliminações publicaçãoDC_Pasta2_Conciliação PL e LL 03 Março11 Versão IFRS" xfId="88"/>
    <cellStyle name="_diferenças de eliminações publicaçãoDC_planilha_modelo_contabilidade" xfId="89"/>
    <cellStyle name="_diferenças de eliminações setembro 03DC" xfId="90"/>
    <cellStyle name="_diferenças de eliminações setembro 03DC_Conciliações MIX_12_2009" xfId="91"/>
    <cellStyle name="_diferenças de eliminações setembro 03DC_Nota apoio PL e LL Bco Itaú" xfId="92"/>
    <cellStyle name="_diferenças de eliminações setembro 03DC_Pasta2" xfId="93"/>
    <cellStyle name="_diferenças de eliminações setembro 03DC_Pasta2_Conciliação PL e LL 03 Março11 Versão IFRS" xfId="94"/>
    <cellStyle name="_diferenças de eliminações setembro 03DC_planilha_modelo_contabilidade" xfId="95"/>
    <cellStyle name="_DRE 1.0" xfId="96"/>
    <cellStyle name="_dre pro forma" xfId="97"/>
    <cellStyle name="_dre pro forma 2" xfId="98"/>
    <cellStyle name="_DRE_MaioReal" xfId="99"/>
    <cellStyle name="_Dre_Publicacao2004" xfId="100"/>
    <cellStyle name="_Eficiência_Itau_2008_DFs_Acumulado" xfId="101"/>
    <cellStyle name="_Entrada de Dados" xfId="102"/>
    <cellStyle name="_Estrutural_Banking" xfId="103"/>
    <cellStyle name="_Estrutural_Banking_EstruturalBanking IBBA" xfId="104"/>
    <cellStyle name="_Estrutural_Banking_EstruturalBanking IBBA_Resultado Consolidado v5 Sensibilidade POS PRESIDENTE v43  V6" xfId="105"/>
    <cellStyle name="_Estrutural_Banking_EstruturalBanking IBBA_Resultado Consolidado v5 Sensibilidade POS PRESIDENTE v44  V6" xfId="106"/>
    <cellStyle name="_Estrutural_Banking_InstitucDemais IBBA" xfId="107"/>
    <cellStyle name="_Estrutural_Banking_InstitucDemais IBBA_Resultado Consolidado v5 Sensibilidade POS PRESIDENTE v43  V6" xfId="108"/>
    <cellStyle name="_Estrutural_Banking_InstitucDemais IBBA_Resultado Consolidado v5 Sensibilidade POS PRESIDENTE v44  V6" xfId="109"/>
    <cellStyle name="_Estrutural_Banking_RELATÓRIO RUDI (3)" xfId="110"/>
    <cellStyle name="_Estrutural_Banking_RELATÓRIO RUDI (3)_Resultado Consolidado v5 Sensibilidade POS PRESIDENTE v43  V6" xfId="111"/>
    <cellStyle name="_Estrutural_Banking_RELATÓRIO RUDI (3)_Resultado Consolidado v5 Sensibilidade POS PRESIDENTE v44  V6" xfId="112"/>
    <cellStyle name="_Estrutural_Banking_RemunerCapitalAlocado IBBA" xfId="113"/>
    <cellStyle name="_Estrutural_Banking_RemunerCapitalAlocado IBBA_Resultado Consolidado v5 Sensibilidade POS PRESIDENTE v43  V6" xfId="114"/>
    <cellStyle name="_Estrutural_Banking_RemunerCapitalAlocado IBBA_Resultado Consolidado v5 Sensibilidade POS PRESIDENTE v44  V6" xfId="115"/>
    <cellStyle name="_Índice_tabelas" xfId="116"/>
    <cellStyle name="_Índice_tabelas_base telas junho" xfId="117"/>
    <cellStyle name="_itauhold_A_N13a I,II_apoioIRCSedesptribut" xfId="118"/>
    <cellStyle name="_Mail4Inv_Ajuste" xfId="119"/>
    <cellStyle name="_Mail4Inv_Ajuste_EstruturalBanking IBBA" xfId="120"/>
    <cellStyle name="_Mail4Inv_Ajuste_EstruturalBanking IBBA_Resultado Consolidado v5 Sensibilidade POS PRESIDENTE v43  V6" xfId="121"/>
    <cellStyle name="_Mail4Inv_Ajuste_EstruturalBanking IBBA_Resultado Consolidado v5 Sensibilidade POS PRESIDENTE v44  V6" xfId="122"/>
    <cellStyle name="_Mail4Inv_Ajuste_InstitucDemais IBBA" xfId="123"/>
    <cellStyle name="_Mail4Inv_Ajuste_InstitucDemais IBBA_Resultado Consolidado v5 Sensibilidade POS PRESIDENTE v43  V6" xfId="124"/>
    <cellStyle name="_Mail4Inv_Ajuste_InstitucDemais IBBA_Resultado Consolidado v5 Sensibilidade POS PRESIDENTE v44  V6" xfId="125"/>
    <cellStyle name="_Mail4Inv_Ajuste_RELATÓRIO RUDI (3)" xfId="126"/>
    <cellStyle name="_Mail4Inv_Ajuste_RELATÓRIO RUDI (3)_Resultado Consolidado v5 Sensibilidade POS PRESIDENTE v43  V6" xfId="127"/>
    <cellStyle name="_Mail4Inv_Ajuste_RELATÓRIO RUDI (3)_Resultado Consolidado v5 Sensibilidade POS PRESIDENTE v44  V6" xfId="128"/>
    <cellStyle name="_Mail4Inv_Ajuste_RemunerCapitalAlocado IBBA" xfId="129"/>
    <cellStyle name="_Mail4Inv_Ajuste_RemunerCapitalAlocado IBBA_Resultado Consolidado v5 Sensibilidade POS PRESIDENTE v43  V6" xfId="130"/>
    <cellStyle name="_Mail4Inv_Ajuste_RemunerCapitalAlocado IBBA_Resultado Consolidado v5 Sensibilidade POS PRESIDENTE v44  V6" xfId="131"/>
    <cellStyle name="_Notas Soberanas Mai08" xfId="132"/>
    <cellStyle name="_NOVEMBRO_PROJETADO" xfId="133"/>
    <cellStyle name="_NOVEMBRO_PROJETADO_EstruturalBanking IBBA" xfId="134"/>
    <cellStyle name="_NOVEMBRO_PROJETADO_EstruturalBanking IBBA_Resultado Consolidado v5 Sensibilidade POS PRESIDENTE v43  V6" xfId="135"/>
    <cellStyle name="_NOVEMBRO_PROJETADO_EstruturalBanking IBBA_Resultado Consolidado v5 Sensibilidade POS PRESIDENTE v44  V6" xfId="136"/>
    <cellStyle name="_NOVEMBRO_PROJETADO_InstitucDemais IBBA" xfId="137"/>
    <cellStyle name="_NOVEMBRO_PROJETADO_InstitucDemais IBBA_Resultado Consolidado v5 Sensibilidade POS PRESIDENTE v43  V6" xfId="138"/>
    <cellStyle name="_NOVEMBRO_PROJETADO_InstitucDemais IBBA_Resultado Consolidado v5 Sensibilidade POS PRESIDENTE v44  V6" xfId="139"/>
    <cellStyle name="_NOVEMBRO_PROJETADO_RELATÓRIO RUDI (3)" xfId="140"/>
    <cellStyle name="_NOVEMBRO_PROJETADO_RELATÓRIO RUDI (3)_Resultado Consolidado v5 Sensibilidade POS PRESIDENTE v43  V6" xfId="141"/>
    <cellStyle name="_NOVEMBRO_PROJETADO_RELATÓRIO RUDI (3)_Resultado Consolidado v5 Sensibilidade POS PRESIDENTE v44  V6" xfId="142"/>
    <cellStyle name="_NOVEMBRO_PROJETADO_RemunerCapitalAlocado IBBA" xfId="143"/>
    <cellStyle name="_NOVEMBRO_PROJETADO_RemunerCapitalAlocado IBBA_Resultado Consolidado v5 Sensibilidade POS PRESIDENTE v43  V6" xfId="144"/>
    <cellStyle name="_NOVEMBRO_PROJETADO_RemunerCapitalAlocado IBBA_Resultado Consolidado v5 Sensibilidade POS PRESIDENTE v44  V6" xfId="145"/>
    <cellStyle name="_Orçamento 2005 - Modelo Carlos Aidar - Texto - Versão de 13-12-2004" xfId="146"/>
    <cellStyle name="_OUTPUT" xfId="147"/>
    <cellStyle name="_OUTPUT_EstruturalBanking IBBA" xfId="148"/>
    <cellStyle name="_OUTPUT_EstruturalBanking IBBA_Resultado Consolidado v5 Sensibilidade POS PRESIDENTE v43  V6" xfId="149"/>
    <cellStyle name="_OUTPUT_EstruturalBanking IBBA_Resultado Consolidado v5 Sensibilidade POS PRESIDENTE v44  V6" xfId="150"/>
    <cellStyle name="_OUTPUT_InstitucDemais IBBA" xfId="151"/>
    <cellStyle name="_OUTPUT_InstitucDemais IBBA_Resultado Consolidado v5 Sensibilidade POS PRESIDENTE v43  V6" xfId="152"/>
    <cellStyle name="_OUTPUT_InstitucDemais IBBA_Resultado Consolidado v5 Sensibilidade POS PRESIDENTE v44  V6" xfId="153"/>
    <cellStyle name="_OUTPUT_RELATÓRIO RUDI (3)" xfId="154"/>
    <cellStyle name="_OUTPUT_RELATÓRIO RUDI (3)_Resultado Consolidado v5 Sensibilidade POS PRESIDENTE v43  V6" xfId="155"/>
    <cellStyle name="_OUTPUT_RELATÓRIO RUDI (3)_Resultado Consolidado v5 Sensibilidade POS PRESIDENTE v44  V6" xfId="156"/>
    <cellStyle name="_OUTPUT_RemunerCapitalAlocado IBBA" xfId="157"/>
    <cellStyle name="_OUTPUT_RemunerCapitalAlocado IBBA_Resultado Consolidado v5 Sensibilidade POS PRESIDENTE v43  V6" xfId="158"/>
    <cellStyle name="_OUTPUT_RemunerCapitalAlocado IBBA_Resultado Consolidado v5 Sensibilidade POS PRESIDENTE v44  V6" xfId="159"/>
    <cellStyle name="_Plan1" xfId="160"/>
    <cellStyle name="_Plan3" xfId="161"/>
    <cellStyle name="_Plan3_base telas junho" xfId="162"/>
    <cellStyle name="_Planilhados diferenças DC " xfId="163"/>
    <cellStyle name="_Planilhados diferenças DC _Conciliações MIX_12_2009" xfId="164"/>
    <cellStyle name="_Planilhados diferenças DC _Nota apoio PL e LL Bco Itaú" xfId="165"/>
    <cellStyle name="_Planilhados diferenças DC _Pasta2" xfId="166"/>
    <cellStyle name="_Planilhados diferenças DC _Pasta2_Conciliação PL e LL 03 Março11 Versão IFRS" xfId="167"/>
    <cellStyle name="_Planilhados diferenças DC _planilha_modelo_contabilidade" xfId="168"/>
    <cellStyle name="_Proposta analise tvm COSIFs" xfId="169"/>
    <cellStyle name="_Proposta analise tvm COSIFs_10 eficiencia" xfId="170"/>
    <cellStyle name="_Proposta analise tvm COSIFs_Apoio-Banco de Dados-Exportação" xfId="171"/>
    <cellStyle name="_Proposta analise tvm COSIFs_Apoio-Banco de Dados-Exportação_Comparativa_LL Canal_v4 x v5 CAdm" xfId="172"/>
    <cellStyle name="_Proposta analise tvm COSIFs_Apoio-Banco de Dados-Exportação_Comparativa_LL Canal_v4 x v5 CAdm_Quadros_Extra" xfId="173"/>
    <cellStyle name="_Proposta analise tvm COSIFs_Apoio-Banco de Dados-Exportação_Comparativa_LL Canal_v4 x v5 CAdm_Revisão_Quadro_ExpansaoVF" xfId="174"/>
    <cellStyle name="_Proposta analise tvm COSIFs_Apoio-Banco de Dados-Exportação_Comparativa_LL Canal_v5 x v6" xfId="175"/>
    <cellStyle name="_Proposta analise tvm COSIFs_Apoio-Banco de Dados-Exportação_Comparativa_LL Gestor_v4 x v5" xfId="176"/>
    <cellStyle name="_Proposta analise tvm COSIFs_Apoio-Banco de Dados-Exportação_Comparativa_LL Gestor_v5 x v6" xfId="177"/>
    <cellStyle name="_Proposta analise tvm COSIFs_Apoio-Banco de Dados-Exportação_DRE_Gerencial_1S10_v4" xfId="178"/>
    <cellStyle name="_Proposta analise tvm COSIFs_base telas junho" xfId="179"/>
    <cellStyle name="_Proposta analise tvm COSIFs_bat" xfId="180"/>
    <cellStyle name="_Proposta analise tvm COSIFs_bat_base telas junho" xfId="181"/>
    <cellStyle name="_Proposta analise tvm COSIFs_bat_Canais_Colunado" xfId="182"/>
    <cellStyle name="_Proposta analise tvm COSIFs_bat_Comparativa_LL Canal_v5 x v6" xfId="183"/>
    <cellStyle name="_Proposta analise tvm COSIFs_bat_Comparativa_LL Gestor_v5 x v5" xfId="184"/>
    <cellStyle name="_Proposta analise tvm COSIFs_bat_Comparativa_LL Gestor_v5 x v6" xfId="185"/>
    <cellStyle name="_Proposta analise tvm COSIFs_bat_Custos_Apresentacao_V5" xfId="186"/>
    <cellStyle name="_Proposta analise tvm COSIFs_bat_Custos_Apresentacao_V6_DrRoberto" xfId="187"/>
    <cellStyle name="_Proposta analise tvm COSIFs_bat_Custos_Apresentacao_VF" xfId="188"/>
    <cellStyle name="_Proposta analise tvm COSIFs_bat_Custos_Apresentacao_VF_1" xfId="189"/>
    <cellStyle name="_Proposta analise tvm COSIFs_bat_DRE_Gerencial_1S10_v4" xfId="190"/>
    <cellStyle name="_Proposta analise tvm COSIFs_bat_modelo_orcado" xfId="191"/>
    <cellStyle name="_Proposta analise tvm COSIFs_bat_modelo_orcado 2" xfId="192"/>
    <cellStyle name="_Proposta analise tvm COSIFs_bat_Quadros_Extra" xfId="193"/>
    <cellStyle name="_Proposta analise tvm COSIFs_bat_Relat_Sintéticos_Previsto_X_Realizado_Acum_Can" xfId="194"/>
    <cellStyle name="_Proposta analise tvm COSIFs_bat_Relat_Sintéticos_Previsto_X_Realizado_Acum_Can_LL por Gestor v6" xfId="195"/>
    <cellStyle name="_Proposta analise tvm COSIFs_bat_Relat_Sintéticos_Previsto_X_Realizado_Acum_Can_Quadros_Extra" xfId="196"/>
    <cellStyle name="_Proposta analise tvm COSIFs_bat_Relat_Sintéticos_Previsto_X_Realizado_Acum_Can_Revisão_Quadro_ExpansaoVF" xfId="197"/>
    <cellStyle name="_Proposta analise tvm COSIFs_bat_Revisão_Quadro_ExpansaoVF" xfId="198"/>
    <cellStyle name="_Proposta analise tvm COSIFs_bat_saida_brasileirinho" xfId="199"/>
    <cellStyle name="_Proposta analise tvm COSIFs_bat_saida_brasileirinho_VFF" xfId="200"/>
    <cellStyle name="_Proposta analise tvm COSIFs_bat_Serviços" xfId="201"/>
    <cellStyle name="_Proposta analise tvm COSIFs_bat_Serviços_Comparativa_LL Canal_v4 x v5 CAdm" xfId="202"/>
    <cellStyle name="_Proposta analise tvm COSIFs_bat_Serviços_Comparativa_LL Canal_v4 x v5 CAdm_Quadros_Extra" xfId="203"/>
    <cellStyle name="_Proposta analise tvm COSIFs_bat_Serviços_Comparativa_LL Canal_v4 x v5 CAdm_Revisão_Quadro_ExpansaoVF" xfId="204"/>
    <cellStyle name="_Proposta analise tvm COSIFs_bat_Serviços_Comparativa_LL Canal_v5 x v6" xfId="205"/>
    <cellStyle name="_Proposta analise tvm COSIFs_bat_Serviços_Comparativa_LL Gestor_v4 x v5" xfId="206"/>
    <cellStyle name="_Proposta analise tvm COSIFs_bat_Serviços_Comparativa_LL Gestor_v5 x v6" xfId="207"/>
    <cellStyle name="_Proposta analise tvm COSIFs_bd_Apoio_Modelo Sinteticos" xfId="208"/>
    <cellStyle name="_Proposta analise tvm COSIFs_bd_Apoio_Modelo Sinteticos_Comparativa_LL Canal_v4 x v5 CAdm" xfId="209"/>
    <cellStyle name="_Proposta analise tvm COSIFs_bd_Apoio_Modelo Sinteticos_Comparativa_LL Canal_v4 x v5 CAdm_Quadros_Extra" xfId="210"/>
    <cellStyle name="_Proposta analise tvm COSIFs_bd_Apoio_Modelo Sinteticos_Comparativa_LL Canal_v4 x v5 CAdm_Revisão_Quadro_ExpansaoVF" xfId="211"/>
    <cellStyle name="_Proposta analise tvm COSIFs_bd_Apoio_Modelo Sinteticos_Comparativa_LL Canal_v5 x v6" xfId="212"/>
    <cellStyle name="_Proposta analise tvm COSIFs_bd_Apoio_Modelo Sinteticos_Comparativa_LL Gestor_v4 x v5" xfId="213"/>
    <cellStyle name="_Proposta analise tvm COSIFs_bd_Apoio_Modelo Sinteticos_Comparativa_LL Gestor_v5 x v6" xfId="214"/>
    <cellStyle name="_Proposta analise tvm COSIFs_bd_Apoio_Modelo Sinteticos_DRE_Gerencial_1S10_v4" xfId="215"/>
    <cellStyle name="_Proposta analise tvm COSIFs_Comparativa_LL Canal_v5 x v6" xfId="216"/>
    <cellStyle name="_Proposta analise tvm COSIFs_Comparativa_LL Gestor_v5 x v5" xfId="217"/>
    <cellStyle name="_Proposta analise tvm COSIFs_Comparativa_LL Gestor_v5 x v6" xfId="218"/>
    <cellStyle name="_Proposta analise tvm COSIFs_Custos_Apresentacao_V5" xfId="219"/>
    <cellStyle name="_Proposta analise tvm COSIFs_Custos_Apresentacao_V6_DrRoberto" xfId="220"/>
    <cellStyle name="_Proposta analise tvm COSIFs_Custos_Apresentacao_VF" xfId="221"/>
    <cellStyle name="_Proposta analise tvm COSIFs_Custos_Apresentacao_VF_1" xfId="222"/>
    <cellStyle name="_Proposta analise tvm COSIFs_DLLC_itau_Unibanco_fev09_v7" xfId="223"/>
    <cellStyle name="_Proposta analise tvm COSIFs_DLLC_Real (Itaú)" xfId="224"/>
    <cellStyle name="_Proposta analise tvm COSIFs_DRE_5M" xfId="225"/>
    <cellStyle name="_Proposta analise tvm COSIFs_DRE_Gerencial_1S10_v4" xfId="226"/>
    <cellStyle name="_Proposta analise tvm COSIFs_DRE_Segmentos Unibanco" xfId="227"/>
    <cellStyle name="_Proposta analise tvm COSIFs_DRE_Segmentos Unibanco_base telas junho" xfId="228"/>
    <cellStyle name="_Proposta analise tvm COSIFs_Gastos com Integração" xfId="229"/>
    <cellStyle name="_Proposta analise tvm COSIFs_Mapinhas_1107_v1_30-11_Final" xfId="230"/>
    <cellStyle name="_Proposta analise tvm COSIFs_Mapinhas_1107_v1_30-11_Final_base telas junho" xfId="231"/>
    <cellStyle name="_Proposta analise tvm COSIFs_Mapinhas_1107_v1_30-11_Final_Canais_Colunado" xfId="232"/>
    <cellStyle name="_Proposta analise tvm COSIFs_Mapinhas_1107_v1_30-11_Final_Comparativa_LL Gestor_v4 x v5" xfId="233"/>
    <cellStyle name="_Proposta analise tvm COSIFs_Mapinhas_1107_v1_30-11_Final_Comparativo_V5 x V6" xfId="234"/>
    <cellStyle name="_Proposta analise tvm COSIFs_Mapinhas_1107_v1_30-11_Final_Comparativo_V5 x V6_Quadros_Extra" xfId="235"/>
    <cellStyle name="_Proposta analise tvm COSIFs_Mapinhas_1107_v1_30-11_Final_Comparativo_V5 x V6_Revisão_Quadro_ExpansaoVF" xfId="236"/>
    <cellStyle name="_Proposta analise tvm COSIFs_Mapinhas_1107_v1_30-11_Final_DRE_Gerencial_1S10_v4" xfId="237"/>
    <cellStyle name="_Proposta analise tvm COSIFs_Mapinhas_1107_v1_30-11_Final_Gestor_PortoSeguro" xfId="238"/>
    <cellStyle name="_Proposta analise tvm COSIFs_Mapinhas_1107_v1_30-11_Final_LL Canal_v6" xfId="239"/>
    <cellStyle name="_Proposta analise tvm COSIFs_Mapinhas_1107_v1_30-11_Final_LL Canal_v6_Veic+Imob" xfId="240"/>
    <cellStyle name="_Proposta analise tvm COSIFs_Mapinhas_1107_v1_30-11_Final_LL por Gestor v6" xfId="241"/>
    <cellStyle name="_Proposta analise tvm COSIFs_Mapinhas_1107_v1_30-11_Final_Outros Quadros v4xv5" xfId="242"/>
    <cellStyle name="_Proposta analise tvm COSIFs_Mapinhas_1107_v1_30-11_Final_Outros Quadrosv6" xfId="243"/>
    <cellStyle name="_Proposta analise tvm COSIFs_Mapinhas_1107_v1_30-11_Final_saida_brasileirinho_VFF" xfId="244"/>
    <cellStyle name="_Proposta analise tvm COSIFs_modelo_orcado" xfId="245"/>
    <cellStyle name="_Proposta analise tvm COSIFs_modelo_orcado 2" xfId="246"/>
    <cellStyle name="_Proposta analise tvm COSIFs_Planilha Batimento - Mapinha" xfId="247"/>
    <cellStyle name="_Proposta analise tvm COSIFs_Planilha Batimento - Mapinha_base telas junho" xfId="248"/>
    <cellStyle name="_Proposta analise tvm COSIFs_Planilha Batimento - Mapinha_Canais_Colunado" xfId="249"/>
    <cellStyle name="_Proposta analise tvm COSIFs_Planilha Batimento - Mapinha_Comparativa_LL Gestor_v4 x v5" xfId="250"/>
    <cellStyle name="_Proposta analise tvm COSIFs_Planilha Batimento - Mapinha_Comparativo_V5 x V6" xfId="251"/>
    <cellStyle name="_Proposta analise tvm COSIFs_Planilha Batimento - Mapinha_Comparativo_V5 x V6_Quadros_Extra" xfId="252"/>
    <cellStyle name="_Proposta analise tvm COSIFs_Planilha Batimento - Mapinha_Comparativo_V5 x V6_Revisão_Quadro_ExpansaoVF" xfId="253"/>
    <cellStyle name="_Proposta analise tvm COSIFs_Planilha Batimento - Mapinha_DRE_Gerencial_1S10_v4" xfId="254"/>
    <cellStyle name="_Proposta analise tvm COSIFs_Planilha Batimento - Mapinha_Gestor_PortoSeguro" xfId="255"/>
    <cellStyle name="_Proposta analise tvm COSIFs_Planilha Batimento - Mapinha_LL Canal_v6" xfId="256"/>
    <cellStyle name="_Proposta analise tvm COSIFs_Planilha Batimento - Mapinha_LL Canal_v6_Veic+Imob" xfId="257"/>
    <cellStyle name="_Proposta analise tvm COSIFs_Planilha Batimento - Mapinha_LL por Gestor v6" xfId="258"/>
    <cellStyle name="_Proposta analise tvm COSIFs_Planilha Batimento - Mapinha_Outros Quadros v4xv5" xfId="259"/>
    <cellStyle name="_Proposta analise tvm COSIFs_Planilha Batimento - Mapinha_Outros Quadrosv6" xfId="260"/>
    <cellStyle name="_Proposta analise tvm COSIFs_Planilha Batimento - Mapinha_saida_brasileirinho_VFF" xfId="261"/>
    <cellStyle name="_Proposta analise tvm COSIFs_Quadros_Extra" xfId="262"/>
    <cellStyle name="_Proposta analise tvm COSIFs_Real x Orç_1007_mes_ant_v8" xfId="263"/>
    <cellStyle name="_Proposta analise tvm COSIFs_Real x Orç_1007_mes_ant_v8_Comparativa_LL Canal_v5 x v6" xfId="264"/>
    <cellStyle name="_Proposta analise tvm COSIFs_Real x Orç_1007_mes_ant_v8_Comparativa_LL Gestor_v5 x v5" xfId="265"/>
    <cellStyle name="_Proposta analise tvm COSIFs_Real x Orç_1007_mes_ant_v8_Comparativa_LL Gestor_v5 x v6" xfId="266"/>
    <cellStyle name="_Proposta analise tvm COSIFs_Real x Orç_1007_mes_ant_v8_Custos_Apresentacao_V5" xfId="267"/>
    <cellStyle name="_Proposta analise tvm COSIFs_Real x Orç_1007_mes_ant_v8_Custos_Apresentacao_V6_DrRoberto" xfId="268"/>
    <cellStyle name="_Proposta analise tvm COSIFs_Real x Orç_1007_mes_ant_v8_Custos_Apresentacao_VF" xfId="269"/>
    <cellStyle name="_Proposta analise tvm COSIFs_Real x Orç_1007_mes_ant_v8_Custos_Apresentacao_VF_1" xfId="270"/>
    <cellStyle name="_Proposta analise tvm COSIFs_Real x Orç_1007_mes_ant_v8_DRE_Gerencial_1S10_v4" xfId="271"/>
    <cellStyle name="_Proposta analise tvm COSIFs_Real x Orç_1007_mes_ant_v8_modelo_orcado" xfId="272"/>
    <cellStyle name="_Proposta analise tvm COSIFs_Real x Orç_1007_mes_ant_v8_modelo_orcado 2" xfId="273"/>
    <cellStyle name="_Proposta analise tvm COSIFs_Real x Orç_1007_mes_ant_v8_Quadros_Extra" xfId="274"/>
    <cellStyle name="_Proposta analise tvm COSIFs_Real x Orç_1007_mes_ant_v8_Relat_Sintéticos_Previsto_X_Realizado_Acum_Can" xfId="275"/>
    <cellStyle name="_Proposta analise tvm COSIFs_Real x Orç_1007_mes_ant_v8_Relat_Sintéticos_Previsto_X_Realizado_Acum_Can_LL por Gestor v6" xfId="276"/>
    <cellStyle name="_Proposta analise tvm COSIFs_Real x Orç_1007_mes_ant_v8_Relat_Sintéticos_Previsto_X_Realizado_Acum_Can_Quadros_Extra" xfId="277"/>
    <cellStyle name="_Proposta analise tvm COSIFs_Real x Orç_1007_mes_ant_v8_Relat_Sintéticos_Previsto_X_Realizado_Acum_Can_Revisão_Quadro_ExpansaoVF" xfId="278"/>
    <cellStyle name="_Proposta analise tvm COSIFs_Real x Orç_1007_mes_ant_v8_Revisão_Quadro_ExpansaoVF" xfId="279"/>
    <cellStyle name="_Proposta analise tvm COSIFs_Real x Orç_1007_mes_ant_v8_saida_brasileirinho" xfId="280"/>
    <cellStyle name="_Proposta analise tvm COSIFs_Real x Orç_1007_mes_ant_v8_saida_brasileirinho_VFF" xfId="281"/>
    <cellStyle name="_Proposta analise tvm COSIFs_Real x Orç_1007_mes_ant_v8_Serviços" xfId="282"/>
    <cellStyle name="_Proposta analise tvm COSIFs_Real x Orç_1007_mes_ant_v8_Serviços_Comparativa_LL Canal_v4 x v5 CAdm" xfId="283"/>
    <cellStyle name="_Proposta analise tvm COSIFs_Real x Orç_1007_mes_ant_v8_Serviços_Comparativa_LL Canal_v4 x v5 CAdm_Quadros_Extra" xfId="284"/>
    <cellStyle name="_Proposta analise tvm COSIFs_Real x Orç_1007_mes_ant_v8_Serviços_Comparativa_LL Canal_v4 x v5 CAdm_Revisão_Quadro_ExpansaoVF" xfId="285"/>
    <cellStyle name="_Proposta analise tvm COSIFs_Real x Orç_1007_mes_ant_v8_Serviços_Comparativa_LL Canal_v5 x v6" xfId="286"/>
    <cellStyle name="_Proposta analise tvm COSIFs_Real x Orç_1007_mes_ant_v8_Serviços_Comparativa_LL Gestor_v4 x v5" xfId="287"/>
    <cellStyle name="_Proposta analise tvm COSIFs_Real x Orç_1007_mes_ant_v8_Serviços_Comparativa_LL Gestor_v5 x v6" xfId="288"/>
    <cellStyle name="_Proposta analise tvm COSIFs_Real x Orç_Jun08_v4_Com_BATIMENTO" xfId="289"/>
    <cellStyle name="_Proposta analise tvm COSIFs_Real x Orç_Jun08_v4_Com_BATIMENTO_Comparativa_LL Canal_v5 x v6" xfId="290"/>
    <cellStyle name="_Proposta analise tvm COSIFs_Real x Orç_Jun08_v4_Com_BATIMENTO_Comparativa_LL Gestor_v5 x v5" xfId="291"/>
    <cellStyle name="_Proposta analise tvm COSIFs_Real x Orç_Jun08_v4_Com_BATIMENTO_Comparativa_LL Gestor_v5 x v6" xfId="292"/>
    <cellStyle name="_Proposta analise tvm COSIFs_Real x Orç_Jun08_v4_Com_BATIMENTO_Custos_Apresentacao_V5" xfId="293"/>
    <cellStyle name="_Proposta analise tvm COSIFs_Real x Orç_Jun08_v4_Com_BATIMENTO_Custos_Apresentacao_V6_DrRoberto" xfId="294"/>
    <cellStyle name="_Proposta analise tvm COSIFs_Real x Orç_Jun08_v4_Com_BATIMENTO_Custos_Apresentacao_VF" xfId="295"/>
    <cellStyle name="_Proposta analise tvm COSIFs_Real x Orç_Jun08_v4_Com_BATIMENTO_Custos_Apresentacao_VF_1" xfId="296"/>
    <cellStyle name="_Proposta analise tvm COSIFs_Real x Orç_Jun08_v4_Com_BATIMENTO_DLLC_Real (Itaú)" xfId="297"/>
    <cellStyle name="_Proposta analise tvm COSIFs_Real x Orç_Jun08_v4_Com_BATIMENTO_DLLC_Real (Itaú) 2" xfId="298"/>
    <cellStyle name="_Proposta analise tvm COSIFs_Real x Orç_Jun08_v4_Com_BATIMENTO_DRE_Gerencial_1S10_v4" xfId="299"/>
    <cellStyle name="_Proposta analise tvm COSIFs_Real x Orç_Jun08_v4_Com_BATIMENTO_Quadros_Extra" xfId="300"/>
    <cellStyle name="_Proposta analise tvm COSIFs_Real x Orç_Jun08_v4_Com_BATIMENTO_Revisão_Quadro_ExpansaoVF" xfId="301"/>
    <cellStyle name="_Proposta analise tvm COSIFs_Real x Orç_Jun08_v4_Com_BATIMENTO_saida_brasileirinho" xfId="302"/>
    <cellStyle name="_Proposta analise tvm COSIFs_Real x Orç_Jun08_v4_Com_BATIMENTO_saida_brasileirinho_VFF" xfId="303"/>
    <cellStyle name="_Proposta analise tvm COSIFs_Real x Orç_Jun08_v4_Com_BATIMENTO_Serviços" xfId="304"/>
    <cellStyle name="_Proposta analise tvm COSIFs_Real x Orç_Jun08_v4_Com_BATIMENTO_Serviços_Comparativa_LL Canal_v4 x v5 CAdm" xfId="305"/>
    <cellStyle name="_Proposta analise tvm COSIFs_Real x Orç_Jun08_v4_Com_BATIMENTO_Serviços_Comparativa_LL Canal_v4 x v5 CAdm_Quadros_Extra" xfId="306"/>
    <cellStyle name="_Proposta analise tvm COSIFs_Real x Orç_Jun08_v4_Com_BATIMENTO_Serviços_Comparativa_LL Canal_v4 x v5 CAdm_Revisão_Quadro_ExpansaoVF" xfId="307"/>
    <cellStyle name="_Proposta analise tvm COSIFs_Real x Orç_Jun08_v4_Com_BATIMENTO_Serviços_Comparativa_LL Canal_v5 x v6" xfId="308"/>
    <cellStyle name="_Proposta analise tvm COSIFs_Real x Orç_Jun08_v4_Com_BATIMENTO_Serviços_Comparativa_LL Gestor_v4 x v5" xfId="309"/>
    <cellStyle name="_Proposta analise tvm COSIFs_Real x Orç_Jun08_v4_Com_BATIMENTO_Serviços_Comparativa_LL Gestor_v5 x v6" xfId="310"/>
    <cellStyle name="_Proposta analise tvm COSIFs_Relat_Criação de Valor" xfId="311"/>
    <cellStyle name="_Proposta analise tvm COSIFs_Relat_Sintéticos_Previsto_X_Realizado_Acum_Can" xfId="312"/>
    <cellStyle name="_Proposta analise tvm COSIFs_Relat_Sintéticos_Previsto_X_Realizado_Acum_Can_LL por Gestor v6" xfId="313"/>
    <cellStyle name="_Proposta analise tvm COSIFs_Relat_Sintéticos_Previsto_X_Realizado_Acum_Can_Quadros_Extra" xfId="314"/>
    <cellStyle name="_Proposta analise tvm COSIFs_Relat_Sintéticos_Previsto_X_Realizado_Acum_Can_Revisão_Quadro_ExpansaoVF" xfId="315"/>
    <cellStyle name="_Proposta analise tvm COSIFs_Resultado Canais Comitê" xfId="316"/>
    <cellStyle name="_Proposta analise tvm COSIFs_Resultado Canais Comitê_0509_Itau+UBB_V7_Warning" xfId="317"/>
    <cellStyle name="_Proposta analise tvm COSIFs_Resultado Canais Comitê_Comparativa_LL Canal_v4 x v5 CAdm" xfId="318"/>
    <cellStyle name="_Proposta analise tvm COSIFs_Resultado Canais Comitê_Comparativa_LL Canal_v4 x v5 CAdm_Quadros_Extra" xfId="319"/>
    <cellStyle name="_Proposta analise tvm COSIFs_Resultado Canais Comitê_Comparativa_LL Canal_v4 x v5 CAdm_Revisão_Quadro_ExpansaoVF" xfId="320"/>
    <cellStyle name="_Proposta analise tvm COSIFs_Resultado Canais Comitê_Comparativa_LL Canal_v5 x v6" xfId="321"/>
    <cellStyle name="_Proposta analise tvm COSIFs_Resultado Canais Comitê_Comparativa_LL Gestor_v4 x v5" xfId="322"/>
    <cellStyle name="_Proposta analise tvm COSIFs_Resultado Canais Comitê_Comparativa_LL Gestor_v5 x v6" xfId="323"/>
    <cellStyle name="_Proposta analise tvm COSIFs_Resultado Canais Comitê_DRE_Gerencial_1S10_v4" xfId="324"/>
    <cellStyle name="_Proposta analise tvm COSIFs_Revisão_Quadro_ExpansaoVF" xfId="325"/>
    <cellStyle name="_Proposta analise tvm COSIFs_RGO-0509_OrcV8" xfId="326"/>
    <cellStyle name="_Proposta analise tvm COSIFs_RGO-0609_V2" xfId="327"/>
    <cellStyle name="_Proposta analise tvm COSIFs_saida_brasileirinho" xfId="328"/>
    <cellStyle name="_Proposta analise tvm COSIFs_saida_brasileirinho_VFF" xfId="329"/>
    <cellStyle name="_Proposta analise tvm COSIFs_Segmentação Apresentação dez07_v4_Aguardando Aprovação_Moreira-Adilson" xfId="330"/>
    <cellStyle name="_Proposta analise tvm COSIFs_Segmentação Apresentação dez07_v4_Aguardando Aprovação_Moreira-Adilson_Comparativa_LL Canal_v4 x v5 CAdm" xfId="331"/>
    <cellStyle name="_Proposta analise tvm COSIFs_Segmentação Apresentação dez07_v4_Aguardando Aprovação_Moreira-Adilson_Comparativa_LL Canal_v4 x v5 CAdm_Quadros_Extra" xfId="332"/>
    <cellStyle name="_Proposta analise tvm COSIFs_Segmentação Apresentação dez07_v4_Aguardando Aprovação_Moreira-Adilson_Comparativa_LL Canal_v4 x v5 CAdm_Revisão_Quadro_ExpansaoVF" xfId="333"/>
    <cellStyle name="_Proposta analise tvm COSIFs_Segmentação Apresentação dez07_v4_Aguardando Aprovação_Moreira-Adilson_Comparativa_LL Canal_v5 x v6" xfId="334"/>
    <cellStyle name="_Proposta analise tvm COSIFs_Segmentação Apresentação dez07_v4_Aguardando Aprovação_Moreira-Adilson_Comparativa_LL Gestor_v4 x v5" xfId="335"/>
    <cellStyle name="_Proposta analise tvm COSIFs_Segmentação Apresentação dez07_v4_Aguardando Aprovação_Moreira-Adilson_Comparativa_LL Gestor_v5 x v6" xfId="336"/>
    <cellStyle name="_Proposta analise tvm COSIFs_Segmentação Apresentação dez07_v4_Aguardando Aprovação_Moreira-Adilson_DRE_Gerencial_1S10_v4" xfId="337"/>
    <cellStyle name="_Proposta analise tvm COSIFs_Segmentação Cadernão Abr08_V3" xfId="338"/>
    <cellStyle name="_Proposta analise tvm COSIFs_Segmentação Cadernão Abr08_V3_Comparativa_LL Canal_v4 x v5 CAdm" xfId="339"/>
    <cellStyle name="_Proposta analise tvm COSIFs_Segmentação Cadernão Abr08_V3_Comparativa_LL Canal_v4 x v5 CAdm_Quadros_Extra" xfId="340"/>
    <cellStyle name="_Proposta analise tvm COSIFs_Segmentação Cadernão Abr08_V3_Comparativa_LL Canal_v4 x v5 CAdm_Revisão_Quadro_ExpansaoVF" xfId="341"/>
    <cellStyle name="_Proposta analise tvm COSIFs_Segmentação Cadernão Abr08_V3_Comparativa_LL Canal_v5 x v6" xfId="342"/>
    <cellStyle name="_Proposta analise tvm COSIFs_Segmentação Cadernão Abr08_V3_Comparativa_LL Gestor_v4 x v5" xfId="343"/>
    <cellStyle name="_Proposta analise tvm COSIFs_Segmentação Cadernão Abr08_V3_Comparativa_LL Gestor_v5 x v6" xfId="344"/>
    <cellStyle name="_Proposta analise tvm COSIFs_Segmentação Cadernão Abr08_V3_DRE_Gerencial_1S10_v4" xfId="345"/>
    <cellStyle name="_Proposta analise tvm COSIFs_Serviços" xfId="346"/>
    <cellStyle name="_Proposta analise tvm COSIFs_Serviços_Comparativa_LL Canal_v4 x v5 CAdm" xfId="347"/>
    <cellStyle name="_Proposta analise tvm COSIFs_Serviços_Comparativa_LL Canal_v4 x v5 CAdm_Quadros_Extra" xfId="348"/>
    <cellStyle name="_Proposta analise tvm COSIFs_Serviços_Comparativa_LL Canal_v4 x v5 CAdm_Revisão_Quadro_ExpansaoVF" xfId="349"/>
    <cellStyle name="_Proposta analise tvm COSIFs_Serviços_Comparativa_LL Canal_v5 x v6" xfId="350"/>
    <cellStyle name="_Proposta analise tvm COSIFs_Serviços_Comparativa_LL Gestor_v4 x v5" xfId="351"/>
    <cellStyle name="_Proposta analise tvm COSIFs_Serviços_Comparativa_LL Gestor_v5 x v6" xfId="352"/>
    <cellStyle name="_RC&amp;A_MES" xfId="353"/>
    <cellStyle name="_RC&amp;A_MES_EstruturalBanking IBBA" xfId="354"/>
    <cellStyle name="_RC&amp;A_MES_EstruturalBanking IBBA_Resultado Consolidado v5 Sensibilidade POS PRESIDENTE v43  V6" xfId="355"/>
    <cellStyle name="_RC&amp;A_MES_EstruturalBanking IBBA_Resultado Consolidado v5 Sensibilidade POS PRESIDENTE v44  V6" xfId="356"/>
    <cellStyle name="_RC&amp;A_MES_InstitucDemais IBBA" xfId="357"/>
    <cellStyle name="_RC&amp;A_MES_InstitucDemais IBBA_Resultado Consolidado v5 Sensibilidade POS PRESIDENTE v43  V6" xfId="358"/>
    <cellStyle name="_RC&amp;A_MES_InstitucDemais IBBA_Resultado Consolidado v5 Sensibilidade POS PRESIDENTE v44  V6" xfId="359"/>
    <cellStyle name="_RC&amp;A_MES_RELATÓRIO RUDI (3)" xfId="360"/>
    <cellStyle name="_RC&amp;A_MES_RELATÓRIO RUDI (3)_Resultado Consolidado v5 Sensibilidade POS PRESIDENTE v43  V6" xfId="361"/>
    <cellStyle name="_RC&amp;A_MES_RELATÓRIO RUDI (3)_Resultado Consolidado v5 Sensibilidade POS PRESIDENTE v44  V6" xfId="362"/>
    <cellStyle name="_RC&amp;A_MES_RemunerCapitalAlocado IBBA" xfId="363"/>
    <cellStyle name="_RC&amp;A_MES_RemunerCapitalAlocado IBBA_Resultado Consolidado v5 Sensibilidade POS PRESIDENTE v43  V6" xfId="364"/>
    <cellStyle name="_RC&amp;A_MES_RemunerCapitalAlocado IBBA_Resultado Consolidado v5 Sensibilidade POS PRESIDENTE v44  V6" xfId="365"/>
    <cellStyle name="_Recon LL x PL ACAPI" xfId="366"/>
    <cellStyle name="_Recon LL x PL ACAPI_planilha_modelo_contabilidade" xfId="367"/>
    <cellStyle name="_RemunerCapitalAlocado IBBA" xfId="368"/>
    <cellStyle name="_RemunerCapitalAlocado IBBA_MapaResultados_95 180809" xfId="369"/>
    <cellStyle name="_RemunerCapitalAlocado IBBA_MapaResultados_95 180809_Resultado Consolidado v5 Sensibilidade POS PRESIDENTE v43  V6" xfId="370"/>
    <cellStyle name="_RemunerCapitalAlocado IBBA_MapaResultados_95 180809_Resultado Consolidado v5 Sensibilidade POS PRESIDENTE v44  V6" xfId="371"/>
    <cellStyle name="_RemunerCapitalAlocado IBBA_RELATÓRIO RUDI (3)" xfId="372"/>
    <cellStyle name="_RemunerCapitalAlocado IBBA_RELATÓRIO RUDI (3)_Resultado Consolidado v5 Sensibilidade POS PRESIDENTE v43  V6" xfId="373"/>
    <cellStyle name="_RemunerCapitalAlocado IBBA_RELATÓRIO RUDI (3)_Resultado Consolidado v5 Sensibilidade POS PRESIDENTE v44  V6" xfId="374"/>
    <cellStyle name="_RESUMO2" xfId="375"/>
    <cellStyle name="_RESUMO2_EstruturalBanking IBBA" xfId="376"/>
    <cellStyle name="_RESUMO2_EstruturalBanking IBBA_Resultado Consolidado v5 Sensibilidade POS PRESIDENTE v43  V6" xfId="377"/>
    <cellStyle name="_RESUMO2_EstruturalBanking IBBA_Resultado Consolidado v5 Sensibilidade POS PRESIDENTE v44  V6" xfId="378"/>
    <cellStyle name="_RESUMO2_InstitucDemais IBBA" xfId="379"/>
    <cellStyle name="_RESUMO2_InstitucDemais IBBA_Resultado Consolidado v5 Sensibilidade POS PRESIDENTE v43  V6" xfId="380"/>
    <cellStyle name="_RESUMO2_InstitucDemais IBBA_Resultado Consolidado v5 Sensibilidade POS PRESIDENTE v44  V6" xfId="381"/>
    <cellStyle name="_RESUMO2_RELATÓRIO RUDI (3)" xfId="382"/>
    <cellStyle name="_RESUMO2_RELATÓRIO RUDI (3)_Resultado Consolidado v5 Sensibilidade POS PRESIDENTE v43  V6" xfId="383"/>
    <cellStyle name="_RESUMO2_RELATÓRIO RUDI (3)_Resultado Consolidado v5 Sensibilidade POS PRESIDENTE v44  V6" xfId="384"/>
    <cellStyle name="_RESUMO2_RemunerCapitalAlocado IBBA" xfId="385"/>
    <cellStyle name="_RESUMO2_RemunerCapitalAlocado IBBA_Resultado Consolidado v5 Sensibilidade POS PRESIDENTE v43  V6" xfId="386"/>
    <cellStyle name="_RESUMO2_RemunerCapitalAlocado IBBA_Resultado Consolidado v5 Sensibilidade POS PRESIDENTE v44  V6" xfId="387"/>
    <cellStyle name="_segmento ano 2003" xfId="388"/>
    <cellStyle name="_TES E TRADERS ATUAL" xfId="389"/>
    <cellStyle name="_TES E TRADERS ATUAL_Demais" xfId="390"/>
    <cellStyle name="_TES E TRADERS ATUAL_Demais_EstruturalBanking IBBA" xfId="391"/>
    <cellStyle name="_TES E TRADERS ATUAL_Demais_EstruturalBanking IBBA_Resultado Consolidado v5 Sensibilidade POS PRESIDENTE v43  V6" xfId="392"/>
    <cellStyle name="_TES E TRADERS ATUAL_Demais_EstruturalBanking IBBA_Resultado Consolidado v5 Sensibilidade POS PRESIDENTE v44  V6" xfId="393"/>
    <cellStyle name="_TES E TRADERS ATUAL_Demais_InstitucDemais IBBA" xfId="394"/>
    <cellStyle name="_TES E TRADERS ATUAL_Demais_InstitucDemais IBBA_Resultado Consolidado v5 Sensibilidade POS PRESIDENTE v43  V6" xfId="395"/>
    <cellStyle name="_TES E TRADERS ATUAL_Demais_InstitucDemais IBBA_Resultado Consolidado v5 Sensibilidade POS PRESIDENTE v44  V6" xfId="396"/>
    <cellStyle name="_TES E TRADERS ATUAL_Demais_RELATÓRIO RUDI (3)" xfId="397"/>
    <cellStyle name="_TES E TRADERS ATUAL_Demais_RELATÓRIO RUDI (3)_Resultado Consolidado v5 Sensibilidade POS PRESIDENTE v43  V6" xfId="398"/>
    <cellStyle name="_TES E TRADERS ATUAL_Demais_RELATÓRIO RUDI (3)_Resultado Consolidado v5 Sensibilidade POS PRESIDENTE v44  V6" xfId="399"/>
    <cellStyle name="_TES E TRADERS ATUAL_Demais_RemunerCapitalAlocado IBBA" xfId="400"/>
    <cellStyle name="_TES E TRADERS ATUAL_Demais_RemunerCapitalAlocado IBBA_Resultado Consolidado v5 Sensibilidade POS PRESIDENTE v43  V6" xfId="401"/>
    <cellStyle name="_TES E TRADERS ATUAL_Demais_RemunerCapitalAlocado IBBA_Resultado Consolidado v5 Sensibilidade POS PRESIDENTE v44  V6" xfId="402"/>
    <cellStyle name="_TES E TRADERS ATUAL_EstruturalBanking IBBA" xfId="403"/>
    <cellStyle name="_TES E TRADERS ATUAL_EstruturalBanking IBBA_Resultado Consolidado v5 Sensibilidade POS PRESIDENTE v43  V6" xfId="404"/>
    <cellStyle name="_TES E TRADERS ATUAL_EstruturalBanking IBBA_Resultado Consolidado v5 Sensibilidade POS PRESIDENTE v44  V6" xfId="405"/>
    <cellStyle name="_TES E TRADERS ATUAL_InstitucDemais IBBA" xfId="406"/>
    <cellStyle name="_TES E TRADERS ATUAL_InstitucDemais IBBA_Resultado Consolidado v5 Sensibilidade POS PRESIDENTE v43  V6" xfId="407"/>
    <cellStyle name="_TES E TRADERS ATUAL_InstitucDemais IBBA_Resultado Consolidado v5 Sensibilidade POS PRESIDENTE v44  V6" xfId="408"/>
    <cellStyle name="_TES E TRADERS ATUAL_RELATÓRIO RUDI (3)" xfId="409"/>
    <cellStyle name="_TES E TRADERS ATUAL_RELATÓRIO RUDI (3)_Resultado Consolidado v5 Sensibilidade POS PRESIDENTE v43  V6" xfId="410"/>
    <cellStyle name="_TES E TRADERS ATUAL_RELATÓRIO RUDI (3)_Resultado Consolidado v5 Sensibilidade POS PRESIDENTE v44  V6" xfId="411"/>
    <cellStyle name="_TES E TRADERS ATUAL_RemunerCapitalAlocado IBBA" xfId="412"/>
    <cellStyle name="_TES E TRADERS ATUAL_RemunerCapitalAlocado IBBA_Resultado Consolidado v5 Sensibilidade POS PRESIDENTE v43  V6" xfId="413"/>
    <cellStyle name="_TES E TRADERS ATUAL_RemunerCapitalAlocado IBBA_Resultado Consolidado v5 Sensibilidade POS PRESIDENTE v44  V6" xfId="414"/>
    <cellStyle name="_Verbetes_PrevistoXRealizado" xfId="415"/>
    <cellStyle name="20% - Accent1" xfId="416"/>
    <cellStyle name="20% - Accent2" xfId="417"/>
    <cellStyle name="20% - Accent3" xfId="418"/>
    <cellStyle name="20% - Accent4" xfId="419"/>
    <cellStyle name="20% - Accent5" xfId="420"/>
    <cellStyle name="20% - Accent6" xfId="421"/>
    <cellStyle name="20% - Ênfase1 10" xfId="422"/>
    <cellStyle name="20% - Ênfase1 11" xfId="423"/>
    <cellStyle name="20% - Ênfase1 12" xfId="424"/>
    <cellStyle name="20% - Ênfase1 13" xfId="425"/>
    <cellStyle name="20% - Ênfase1 14" xfId="426"/>
    <cellStyle name="20% - Ênfase1 15" xfId="427"/>
    <cellStyle name="20% - Ênfase1 16" xfId="428"/>
    <cellStyle name="20% - Ênfase1 17" xfId="429"/>
    <cellStyle name="20% - Ênfase1 18" xfId="430"/>
    <cellStyle name="20% - Ênfase1 19" xfId="431"/>
    <cellStyle name="20% - Ênfase1 2" xfId="432"/>
    <cellStyle name="20% - Ênfase1 2 10" xfId="433"/>
    <cellStyle name="20% - Ênfase1 2 11" xfId="434"/>
    <cellStyle name="20% - Ênfase1 2 12" xfId="435"/>
    <cellStyle name="20% - Ênfase1 2 13" xfId="436"/>
    <cellStyle name="20% - Ênfase1 2 14" xfId="437"/>
    <cellStyle name="20% - Ênfase1 2 15" xfId="438"/>
    <cellStyle name="20% - Ênfase1 2 16" xfId="439"/>
    <cellStyle name="20% - Ênfase1 2 17" xfId="440"/>
    <cellStyle name="20% - Ênfase1 2 18" xfId="441"/>
    <cellStyle name="20% - Ênfase1 2 19" xfId="442"/>
    <cellStyle name="20% - Ênfase1 2 2" xfId="443"/>
    <cellStyle name="20% - Ênfase1 2 20" xfId="444"/>
    <cellStyle name="20% - Ênfase1 2 21" xfId="445"/>
    <cellStyle name="20% - Ênfase1 2 22" xfId="446"/>
    <cellStyle name="20% - Ênfase1 2 23" xfId="447"/>
    <cellStyle name="20% - Ênfase1 2 24" xfId="448"/>
    <cellStyle name="20% - Ênfase1 2 25" xfId="449"/>
    <cellStyle name="20% - Ênfase1 2 26" xfId="450"/>
    <cellStyle name="20% - Ênfase1 2 27" xfId="451"/>
    <cellStyle name="20% - Ênfase1 2 28" xfId="452"/>
    <cellStyle name="20% - Ênfase1 2 29" xfId="453"/>
    <cellStyle name="20% - Ênfase1 2 3" xfId="454"/>
    <cellStyle name="20% - Ênfase1 2 30" xfId="455"/>
    <cellStyle name="20% - Ênfase1 2 31" xfId="456"/>
    <cellStyle name="20% - Ênfase1 2 32" xfId="457"/>
    <cellStyle name="20% - Ênfase1 2 33" xfId="458"/>
    <cellStyle name="20% - Ênfase1 2 34" xfId="459"/>
    <cellStyle name="20% - Ênfase1 2 4" xfId="460"/>
    <cellStyle name="20% - Ênfase1 2 5" xfId="461"/>
    <cellStyle name="20% - Ênfase1 2 6" xfId="462"/>
    <cellStyle name="20% - Ênfase1 2 7" xfId="463"/>
    <cellStyle name="20% - Ênfase1 2 8" xfId="464"/>
    <cellStyle name="20% - Ênfase1 2 9" xfId="465"/>
    <cellStyle name="20% - Ênfase1 20" xfId="466"/>
    <cellStyle name="20% - Ênfase1 21" xfId="467"/>
    <cellStyle name="20% - Ênfase1 22" xfId="468"/>
    <cellStyle name="20% - Ênfase1 23" xfId="469"/>
    <cellStyle name="20% - Ênfase1 24" xfId="470"/>
    <cellStyle name="20% - Ênfase1 25" xfId="471"/>
    <cellStyle name="20% - Ênfase1 26" xfId="472"/>
    <cellStyle name="20% - Ênfase1 27" xfId="473"/>
    <cellStyle name="20% - Ênfase1 28" xfId="474"/>
    <cellStyle name="20% - Ênfase1 29" xfId="475"/>
    <cellStyle name="20% - Ênfase1 3" xfId="476"/>
    <cellStyle name="20% - Ênfase1 30" xfId="477"/>
    <cellStyle name="20% - Ênfase1 31" xfId="478"/>
    <cellStyle name="20% - Ênfase1 32" xfId="479"/>
    <cellStyle name="20% - Ênfase1 33" xfId="480"/>
    <cellStyle name="20% - Ênfase1 34" xfId="481"/>
    <cellStyle name="20% - Ênfase1 35" xfId="482"/>
    <cellStyle name="20% - Ênfase1 4" xfId="483"/>
    <cellStyle name="20% - Ênfase1 5" xfId="484"/>
    <cellStyle name="20% - Ênfase1 6" xfId="485"/>
    <cellStyle name="20% - Ênfase1 7" xfId="486"/>
    <cellStyle name="20% - Ênfase1 8" xfId="487"/>
    <cellStyle name="20% - Ênfase1 9" xfId="488"/>
    <cellStyle name="20% - Ênfase2 10" xfId="489"/>
    <cellStyle name="20% - Ênfase2 11" xfId="490"/>
    <cellStyle name="20% - Ênfase2 12" xfId="491"/>
    <cellStyle name="20% - Ênfase2 13" xfId="492"/>
    <cellStyle name="20% - Ênfase2 14" xfId="493"/>
    <cellStyle name="20% - Ênfase2 15" xfId="494"/>
    <cellStyle name="20% - Ênfase2 16" xfId="495"/>
    <cellStyle name="20% - Ênfase2 17" xfId="496"/>
    <cellStyle name="20% - Ênfase2 18" xfId="497"/>
    <cellStyle name="20% - Ênfase2 19" xfId="498"/>
    <cellStyle name="20% - Ênfase2 2" xfId="499"/>
    <cellStyle name="20% - Ênfase2 2 10" xfId="500"/>
    <cellStyle name="20% - Ênfase2 2 11" xfId="501"/>
    <cellStyle name="20% - Ênfase2 2 12" xfId="502"/>
    <cellStyle name="20% - Ênfase2 2 13" xfId="503"/>
    <cellStyle name="20% - Ênfase2 2 14" xfId="504"/>
    <cellStyle name="20% - Ênfase2 2 15" xfId="505"/>
    <cellStyle name="20% - Ênfase2 2 16" xfId="506"/>
    <cellStyle name="20% - Ênfase2 2 17" xfId="507"/>
    <cellStyle name="20% - Ênfase2 2 18" xfId="508"/>
    <cellStyle name="20% - Ênfase2 2 19" xfId="509"/>
    <cellStyle name="20% - Ênfase2 2 2" xfId="510"/>
    <cellStyle name="20% - Ênfase2 2 20" xfId="511"/>
    <cellStyle name="20% - Ênfase2 2 21" xfId="512"/>
    <cellStyle name="20% - Ênfase2 2 22" xfId="513"/>
    <cellStyle name="20% - Ênfase2 2 23" xfId="514"/>
    <cellStyle name="20% - Ênfase2 2 24" xfId="515"/>
    <cellStyle name="20% - Ênfase2 2 25" xfId="516"/>
    <cellStyle name="20% - Ênfase2 2 26" xfId="517"/>
    <cellStyle name="20% - Ênfase2 2 27" xfId="518"/>
    <cellStyle name="20% - Ênfase2 2 28" xfId="519"/>
    <cellStyle name="20% - Ênfase2 2 29" xfId="520"/>
    <cellStyle name="20% - Ênfase2 2 3" xfId="521"/>
    <cellStyle name="20% - Ênfase2 2 30" xfId="522"/>
    <cellStyle name="20% - Ênfase2 2 31" xfId="523"/>
    <cellStyle name="20% - Ênfase2 2 32" xfId="524"/>
    <cellStyle name="20% - Ênfase2 2 33" xfId="525"/>
    <cellStyle name="20% - Ênfase2 2 34" xfId="526"/>
    <cellStyle name="20% - Ênfase2 2 4" xfId="527"/>
    <cellStyle name="20% - Ênfase2 2 5" xfId="528"/>
    <cellStyle name="20% - Ênfase2 2 6" xfId="529"/>
    <cellStyle name="20% - Ênfase2 2 7" xfId="530"/>
    <cellStyle name="20% - Ênfase2 2 8" xfId="531"/>
    <cellStyle name="20% - Ênfase2 2 9" xfId="532"/>
    <cellStyle name="20% - Ênfase2 20" xfId="533"/>
    <cellStyle name="20% - Ênfase2 21" xfId="534"/>
    <cellStyle name="20% - Ênfase2 22" xfId="535"/>
    <cellStyle name="20% - Ênfase2 23" xfId="536"/>
    <cellStyle name="20% - Ênfase2 24" xfId="537"/>
    <cellStyle name="20% - Ênfase2 25" xfId="538"/>
    <cellStyle name="20% - Ênfase2 26" xfId="539"/>
    <cellStyle name="20% - Ênfase2 27" xfId="540"/>
    <cellStyle name="20% - Ênfase2 28" xfId="541"/>
    <cellStyle name="20% - Ênfase2 29" xfId="542"/>
    <cellStyle name="20% - Ênfase2 3" xfId="543"/>
    <cellStyle name="20% - Ênfase2 30" xfId="544"/>
    <cellStyle name="20% - Ênfase2 31" xfId="545"/>
    <cellStyle name="20% - Ênfase2 32" xfId="546"/>
    <cellStyle name="20% - Ênfase2 33" xfId="547"/>
    <cellStyle name="20% - Ênfase2 34" xfId="548"/>
    <cellStyle name="20% - Ênfase2 35" xfId="549"/>
    <cellStyle name="20% - Ênfase2 4" xfId="550"/>
    <cellStyle name="20% - Ênfase2 5" xfId="551"/>
    <cellStyle name="20% - Ênfase2 6" xfId="552"/>
    <cellStyle name="20% - Ênfase2 7" xfId="553"/>
    <cellStyle name="20% - Ênfase2 8" xfId="554"/>
    <cellStyle name="20% - Ênfase2 9" xfId="555"/>
    <cellStyle name="20% - Ênfase3 10" xfId="556"/>
    <cellStyle name="20% - Ênfase3 11" xfId="557"/>
    <cellStyle name="20% - Ênfase3 12" xfId="558"/>
    <cellStyle name="20% - Ênfase3 13" xfId="559"/>
    <cellStyle name="20% - Ênfase3 14" xfId="560"/>
    <cellStyle name="20% - Ênfase3 15" xfId="561"/>
    <cellStyle name="20% - Ênfase3 16" xfId="562"/>
    <cellStyle name="20% - Ênfase3 17" xfId="563"/>
    <cellStyle name="20% - Ênfase3 18" xfId="564"/>
    <cellStyle name="20% - Ênfase3 19" xfId="565"/>
    <cellStyle name="20% - Ênfase3 2" xfId="566"/>
    <cellStyle name="20% - Ênfase3 2 10" xfId="567"/>
    <cellStyle name="20% - Ênfase3 2 11" xfId="568"/>
    <cellStyle name="20% - Ênfase3 2 12" xfId="569"/>
    <cellStyle name="20% - Ênfase3 2 13" xfId="570"/>
    <cellStyle name="20% - Ênfase3 2 14" xfId="571"/>
    <cellStyle name="20% - Ênfase3 2 15" xfId="572"/>
    <cellStyle name="20% - Ênfase3 2 16" xfId="573"/>
    <cellStyle name="20% - Ênfase3 2 17" xfId="574"/>
    <cellStyle name="20% - Ênfase3 2 18" xfId="575"/>
    <cellStyle name="20% - Ênfase3 2 19" xfId="576"/>
    <cellStyle name="20% - Ênfase3 2 2" xfId="577"/>
    <cellStyle name="20% - Ênfase3 2 20" xfId="578"/>
    <cellStyle name="20% - Ênfase3 2 21" xfId="579"/>
    <cellStyle name="20% - Ênfase3 2 22" xfId="580"/>
    <cellStyle name="20% - Ênfase3 2 23" xfId="581"/>
    <cellStyle name="20% - Ênfase3 2 24" xfId="582"/>
    <cellStyle name="20% - Ênfase3 2 25" xfId="583"/>
    <cellStyle name="20% - Ênfase3 2 26" xfId="584"/>
    <cellStyle name="20% - Ênfase3 2 27" xfId="585"/>
    <cellStyle name="20% - Ênfase3 2 28" xfId="586"/>
    <cellStyle name="20% - Ênfase3 2 29" xfId="587"/>
    <cellStyle name="20% - Ênfase3 2 3" xfId="588"/>
    <cellStyle name="20% - Ênfase3 2 30" xfId="589"/>
    <cellStyle name="20% - Ênfase3 2 31" xfId="590"/>
    <cellStyle name="20% - Ênfase3 2 32" xfId="591"/>
    <cellStyle name="20% - Ênfase3 2 33" xfId="592"/>
    <cellStyle name="20% - Ênfase3 2 34" xfId="593"/>
    <cellStyle name="20% - Ênfase3 2 4" xfId="594"/>
    <cellStyle name="20% - Ênfase3 2 5" xfId="595"/>
    <cellStyle name="20% - Ênfase3 2 6" xfId="596"/>
    <cellStyle name="20% - Ênfase3 2 7" xfId="597"/>
    <cellStyle name="20% - Ênfase3 2 8" xfId="598"/>
    <cellStyle name="20% - Ênfase3 2 9" xfId="599"/>
    <cellStyle name="20% - Ênfase3 20" xfId="600"/>
    <cellStyle name="20% - Ênfase3 21" xfId="601"/>
    <cellStyle name="20% - Ênfase3 22" xfId="602"/>
    <cellStyle name="20% - Ênfase3 23" xfId="603"/>
    <cellStyle name="20% - Ênfase3 24" xfId="604"/>
    <cellStyle name="20% - Ênfase3 25" xfId="605"/>
    <cellStyle name="20% - Ênfase3 26" xfId="606"/>
    <cellStyle name="20% - Ênfase3 27" xfId="607"/>
    <cellStyle name="20% - Ênfase3 28" xfId="608"/>
    <cellStyle name="20% - Ênfase3 29" xfId="609"/>
    <cellStyle name="20% - Ênfase3 3" xfId="610"/>
    <cellStyle name="20% - Ênfase3 30" xfId="611"/>
    <cellStyle name="20% - Ênfase3 31" xfId="612"/>
    <cellStyle name="20% - Ênfase3 32" xfId="613"/>
    <cellStyle name="20% - Ênfase3 33" xfId="614"/>
    <cellStyle name="20% - Ênfase3 34" xfId="615"/>
    <cellStyle name="20% - Ênfase3 35" xfId="616"/>
    <cellStyle name="20% - Ênfase3 4" xfId="617"/>
    <cellStyle name="20% - Ênfase3 5" xfId="618"/>
    <cellStyle name="20% - Ênfase3 6" xfId="619"/>
    <cellStyle name="20% - Ênfase3 7" xfId="620"/>
    <cellStyle name="20% - Ênfase3 8" xfId="621"/>
    <cellStyle name="20% - Ênfase3 9" xfId="622"/>
    <cellStyle name="20% - Ênfase4 10" xfId="623"/>
    <cellStyle name="20% - Ênfase4 11" xfId="624"/>
    <cellStyle name="20% - Ênfase4 12" xfId="625"/>
    <cellStyle name="20% - Ênfase4 13" xfId="626"/>
    <cellStyle name="20% - Ênfase4 14" xfId="627"/>
    <cellStyle name="20% - Ênfase4 15" xfId="628"/>
    <cellStyle name="20% - Ênfase4 16" xfId="629"/>
    <cellStyle name="20% - Ênfase4 17" xfId="630"/>
    <cellStyle name="20% - Ênfase4 18" xfId="631"/>
    <cellStyle name="20% - Ênfase4 19" xfId="632"/>
    <cellStyle name="20% - Ênfase4 2" xfId="633"/>
    <cellStyle name="20% - Ênfase4 2 10" xfId="634"/>
    <cellStyle name="20% - Ênfase4 2 11" xfId="635"/>
    <cellStyle name="20% - Ênfase4 2 12" xfId="636"/>
    <cellStyle name="20% - Ênfase4 2 13" xfId="637"/>
    <cellStyle name="20% - Ênfase4 2 14" xfId="638"/>
    <cellStyle name="20% - Ênfase4 2 15" xfId="639"/>
    <cellStyle name="20% - Ênfase4 2 16" xfId="640"/>
    <cellStyle name="20% - Ênfase4 2 17" xfId="641"/>
    <cellStyle name="20% - Ênfase4 2 18" xfId="642"/>
    <cellStyle name="20% - Ênfase4 2 19" xfId="643"/>
    <cellStyle name="20% - Ênfase4 2 2" xfId="644"/>
    <cellStyle name="20% - Ênfase4 2 20" xfId="645"/>
    <cellStyle name="20% - Ênfase4 2 21" xfId="646"/>
    <cellStyle name="20% - Ênfase4 2 22" xfId="647"/>
    <cellStyle name="20% - Ênfase4 2 23" xfId="648"/>
    <cellStyle name="20% - Ênfase4 2 24" xfId="649"/>
    <cellStyle name="20% - Ênfase4 2 25" xfId="650"/>
    <cellStyle name="20% - Ênfase4 2 26" xfId="651"/>
    <cellStyle name="20% - Ênfase4 2 27" xfId="652"/>
    <cellStyle name="20% - Ênfase4 2 28" xfId="653"/>
    <cellStyle name="20% - Ênfase4 2 29" xfId="654"/>
    <cellStyle name="20% - Ênfase4 2 3" xfId="655"/>
    <cellStyle name="20% - Ênfase4 2 30" xfId="656"/>
    <cellStyle name="20% - Ênfase4 2 31" xfId="657"/>
    <cellStyle name="20% - Ênfase4 2 32" xfId="658"/>
    <cellStyle name="20% - Ênfase4 2 33" xfId="659"/>
    <cellStyle name="20% - Ênfase4 2 34" xfId="660"/>
    <cellStyle name="20% - Ênfase4 2 4" xfId="661"/>
    <cellStyle name="20% - Ênfase4 2 5" xfId="662"/>
    <cellStyle name="20% - Ênfase4 2 6" xfId="663"/>
    <cellStyle name="20% - Ênfase4 2 7" xfId="664"/>
    <cellStyle name="20% - Ênfase4 2 8" xfId="665"/>
    <cellStyle name="20% - Ênfase4 2 9" xfId="666"/>
    <cellStyle name="20% - Ênfase4 20" xfId="667"/>
    <cellStyle name="20% - Ênfase4 21" xfId="668"/>
    <cellStyle name="20% - Ênfase4 22" xfId="669"/>
    <cellStyle name="20% - Ênfase4 23" xfId="670"/>
    <cellStyle name="20% - Ênfase4 24" xfId="671"/>
    <cellStyle name="20% - Ênfase4 25" xfId="672"/>
    <cellStyle name="20% - Ênfase4 26" xfId="673"/>
    <cellStyle name="20% - Ênfase4 27" xfId="674"/>
    <cellStyle name="20% - Ênfase4 28" xfId="675"/>
    <cellStyle name="20% - Ênfase4 29" xfId="676"/>
    <cellStyle name="20% - Ênfase4 3" xfId="677"/>
    <cellStyle name="20% - Ênfase4 30" xfId="678"/>
    <cellStyle name="20% - Ênfase4 31" xfId="679"/>
    <cellStyle name="20% - Ênfase4 32" xfId="680"/>
    <cellStyle name="20% - Ênfase4 33" xfId="681"/>
    <cellStyle name="20% - Ênfase4 34" xfId="682"/>
    <cellStyle name="20% - Ênfase4 35" xfId="683"/>
    <cellStyle name="20% - Ênfase4 4" xfId="684"/>
    <cellStyle name="20% - Ênfase4 5" xfId="685"/>
    <cellStyle name="20% - Ênfase4 6" xfId="686"/>
    <cellStyle name="20% - Ênfase4 7" xfId="687"/>
    <cellStyle name="20% - Ênfase4 8" xfId="688"/>
    <cellStyle name="20% - Ênfase4 9" xfId="689"/>
    <cellStyle name="20% - Ênfase5 10" xfId="690"/>
    <cellStyle name="20% - Ênfase5 11" xfId="691"/>
    <cellStyle name="20% - Ênfase5 12" xfId="692"/>
    <cellStyle name="20% - Ênfase5 13" xfId="693"/>
    <cellStyle name="20% - Ênfase5 14" xfId="694"/>
    <cellStyle name="20% - Ênfase5 15" xfId="695"/>
    <cellStyle name="20% - Ênfase5 16" xfId="696"/>
    <cellStyle name="20% - Ênfase5 17" xfId="697"/>
    <cellStyle name="20% - Ênfase5 18" xfId="698"/>
    <cellStyle name="20% - Ênfase5 19" xfId="699"/>
    <cellStyle name="20% - Ênfase5 2" xfId="700"/>
    <cellStyle name="20% - Ênfase5 2 10" xfId="701"/>
    <cellStyle name="20% - Ênfase5 2 11" xfId="702"/>
    <cellStyle name="20% - Ênfase5 2 12" xfId="703"/>
    <cellStyle name="20% - Ênfase5 2 13" xfId="704"/>
    <cellStyle name="20% - Ênfase5 2 14" xfId="705"/>
    <cellStyle name="20% - Ênfase5 2 15" xfId="706"/>
    <cellStyle name="20% - Ênfase5 2 16" xfId="707"/>
    <cellStyle name="20% - Ênfase5 2 17" xfId="708"/>
    <cellStyle name="20% - Ênfase5 2 18" xfId="709"/>
    <cellStyle name="20% - Ênfase5 2 19" xfId="710"/>
    <cellStyle name="20% - Ênfase5 2 2" xfId="711"/>
    <cellStyle name="20% - Ênfase5 2 20" xfId="712"/>
    <cellStyle name="20% - Ênfase5 2 21" xfId="713"/>
    <cellStyle name="20% - Ênfase5 2 22" xfId="714"/>
    <cellStyle name="20% - Ênfase5 2 23" xfId="715"/>
    <cellStyle name="20% - Ênfase5 2 24" xfId="716"/>
    <cellStyle name="20% - Ênfase5 2 25" xfId="717"/>
    <cellStyle name="20% - Ênfase5 2 26" xfId="718"/>
    <cellStyle name="20% - Ênfase5 2 27" xfId="719"/>
    <cellStyle name="20% - Ênfase5 2 28" xfId="720"/>
    <cellStyle name="20% - Ênfase5 2 29" xfId="721"/>
    <cellStyle name="20% - Ênfase5 2 3" xfId="722"/>
    <cellStyle name="20% - Ênfase5 2 30" xfId="723"/>
    <cellStyle name="20% - Ênfase5 2 31" xfId="724"/>
    <cellStyle name="20% - Ênfase5 2 32" xfId="725"/>
    <cellStyle name="20% - Ênfase5 2 33" xfId="726"/>
    <cellStyle name="20% - Ênfase5 2 34" xfId="727"/>
    <cellStyle name="20% - Ênfase5 2 4" xfId="728"/>
    <cellStyle name="20% - Ênfase5 2 5" xfId="729"/>
    <cellStyle name="20% - Ênfase5 2 6" xfId="730"/>
    <cellStyle name="20% - Ênfase5 2 7" xfId="731"/>
    <cellStyle name="20% - Ênfase5 2 8" xfId="732"/>
    <cellStyle name="20% - Ênfase5 2 9" xfId="733"/>
    <cellStyle name="20% - Ênfase5 20" xfId="734"/>
    <cellStyle name="20% - Ênfase5 21" xfId="735"/>
    <cellStyle name="20% - Ênfase5 22" xfId="736"/>
    <cellStyle name="20% - Ênfase5 23" xfId="737"/>
    <cellStyle name="20% - Ênfase5 24" xfId="738"/>
    <cellStyle name="20% - Ênfase5 25" xfId="739"/>
    <cellStyle name="20% - Ênfase5 26" xfId="740"/>
    <cellStyle name="20% - Ênfase5 27" xfId="741"/>
    <cellStyle name="20% - Ênfase5 28" xfId="742"/>
    <cellStyle name="20% - Ênfase5 29" xfId="743"/>
    <cellStyle name="20% - Ênfase5 3" xfId="744"/>
    <cellStyle name="20% - Ênfase5 30" xfId="745"/>
    <cellStyle name="20% - Ênfase5 31" xfId="746"/>
    <cellStyle name="20% - Ênfase5 32" xfId="747"/>
    <cellStyle name="20% - Ênfase5 33" xfId="748"/>
    <cellStyle name="20% - Ênfase5 34" xfId="749"/>
    <cellStyle name="20% - Ênfase5 35" xfId="750"/>
    <cellStyle name="20% - Ênfase5 4" xfId="751"/>
    <cellStyle name="20% - Ênfase5 5" xfId="752"/>
    <cellStyle name="20% - Ênfase5 6" xfId="753"/>
    <cellStyle name="20% - Ênfase5 7" xfId="754"/>
    <cellStyle name="20% - Ênfase5 8" xfId="755"/>
    <cellStyle name="20% - Ênfase5 9" xfId="756"/>
    <cellStyle name="20% - Ênfase6 10" xfId="757"/>
    <cellStyle name="20% - Ênfase6 11" xfId="758"/>
    <cellStyle name="20% - Ênfase6 12" xfId="759"/>
    <cellStyle name="20% - Ênfase6 13" xfId="760"/>
    <cellStyle name="20% - Ênfase6 14" xfId="761"/>
    <cellStyle name="20% - Ênfase6 15" xfId="762"/>
    <cellStyle name="20% - Ênfase6 16" xfId="763"/>
    <cellStyle name="20% - Ênfase6 17" xfId="764"/>
    <cellStyle name="20% - Ênfase6 18" xfId="765"/>
    <cellStyle name="20% - Ênfase6 19" xfId="766"/>
    <cellStyle name="20% - Ênfase6 2" xfId="767"/>
    <cellStyle name="20% - Ênfase6 2 10" xfId="768"/>
    <cellStyle name="20% - Ênfase6 2 11" xfId="769"/>
    <cellStyle name="20% - Ênfase6 2 12" xfId="770"/>
    <cellStyle name="20% - Ênfase6 2 13" xfId="771"/>
    <cellStyle name="20% - Ênfase6 2 14" xfId="772"/>
    <cellStyle name="20% - Ênfase6 2 15" xfId="773"/>
    <cellStyle name="20% - Ênfase6 2 16" xfId="774"/>
    <cellStyle name="20% - Ênfase6 2 17" xfId="775"/>
    <cellStyle name="20% - Ênfase6 2 18" xfId="776"/>
    <cellStyle name="20% - Ênfase6 2 19" xfId="777"/>
    <cellStyle name="20% - Ênfase6 2 2" xfId="778"/>
    <cellStyle name="20% - Ênfase6 2 20" xfId="779"/>
    <cellStyle name="20% - Ênfase6 2 21" xfId="780"/>
    <cellStyle name="20% - Ênfase6 2 22" xfId="781"/>
    <cellStyle name="20% - Ênfase6 2 23" xfId="782"/>
    <cellStyle name="20% - Ênfase6 2 24" xfId="783"/>
    <cellStyle name="20% - Ênfase6 2 25" xfId="784"/>
    <cellStyle name="20% - Ênfase6 2 26" xfId="785"/>
    <cellStyle name="20% - Ênfase6 2 27" xfId="786"/>
    <cellStyle name="20% - Ênfase6 2 28" xfId="787"/>
    <cellStyle name="20% - Ênfase6 2 29" xfId="788"/>
    <cellStyle name="20% - Ênfase6 2 3" xfId="789"/>
    <cellStyle name="20% - Ênfase6 2 30" xfId="790"/>
    <cellStyle name="20% - Ênfase6 2 31" xfId="791"/>
    <cellStyle name="20% - Ênfase6 2 32" xfId="792"/>
    <cellStyle name="20% - Ênfase6 2 33" xfId="793"/>
    <cellStyle name="20% - Ênfase6 2 34" xfId="794"/>
    <cellStyle name="20% - Ênfase6 2 4" xfId="795"/>
    <cellStyle name="20% - Ênfase6 2 5" xfId="796"/>
    <cellStyle name="20% - Ênfase6 2 6" xfId="797"/>
    <cellStyle name="20% - Ênfase6 2 7" xfId="798"/>
    <cellStyle name="20% - Ênfase6 2 8" xfId="799"/>
    <cellStyle name="20% - Ênfase6 2 9" xfId="800"/>
    <cellStyle name="20% - Ênfase6 20" xfId="801"/>
    <cellStyle name="20% - Ênfase6 21" xfId="802"/>
    <cellStyle name="20% - Ênfase6 22" xfId="803"/>
    <cellStyle name="20% - Ênfase6 23" xfId="804"/>
    <cellStyle name="20% - Ênfase6 24" xfId="805"/>
    <cellStyle name="20% - Ênfase6 25" xfId="806"/>
    <cellStyle name="20% - Ênfase6 26" xfId="807"/>
    <cellStyle name="20% - Ênfase6 27" xfId="808"/>
    <cellStyle name="20% - Ênfase6 28" xfId="809"/>
    <cellStyle name="20% - Ênfase6 29" xfId="810"/>
    <cellStyle name="20% - Ênfase6 3" xfId="811"/>
    <cellStyle name="20% - Ênfase6 30" xfId="812"/>
    <cellStyle name="20% - Ênfase6 31" xfId="813"/>
    <cellStyle name="20% - Ênfase6 32" xfId="814"/>
    <cellStyle name="20% - Ênfase6 33" xfId="815"/>
    <cellStyle name="20% - Ênfase6 34" xfId="816"/>
    <cellStyle name="20% - Ênfase6 35" xfId="817"/>
    <cellStyle name="20% - Ênfase6 4" xfId="818"/>
    <cellStyle name="20% - Ênfase6 5" xfId="819"/>
    <cellStyle name="20% - Ênfase6 6" xfId="820"/>
    <cellStyle name="20% - Ênfase6 7" xfId="821"/>
    <cellStyle name="20% - Ênfase6 8" xfId="822"/>
    <cellStyle name="20% - Ênfase6 9" xfId="823"/>
    <cellStyle name="3 V1.00 CORE IMAGE (5200MM3.100 08/01/97)_x000d__x000a__x000d__x000a_[windows]_x000d__x000a_;spooler=yes_x000d__x000a_load=nw" xfId="824"/>
    <cellStyle name="40% - Accent1" xfId="825"/>
    <cellStyle name="40% - Accent2" xfId="826"/>
    <cellStyle name="40% - Accent3" xfId="827"/>
    <cellStyle name="40% - Accent4" xfId="828"/>
    <cellStyle name="40% - Accent5" xfId="829"/>
    <cellStyle name="40% - Accent6" xfId="830"/>
    <cellStyle name="40% - Ênfase1 10" xfId="831"/>
    <cellStyle name="40% - Ênfase1 11" xfId="832"/>
    <cellStyle name="40% - Ênfase1 12" xfId="833"/>
    <cellStyle name="40% - Ênfase1 13" xfId="834"/>
    <cellStyle name="40% - Ênfase1 14" xfId="835"/>
    <cellStyle name="40% - Ênfase1 15" xfId="836"/>
    <cellStyle name="40% - Ênfase1 16" xfId="837"/>
    <cellStyle name="40% - Ênfase1 17" xfId="838"/>
    <cellStyle name="40% - Ênfase1 18" xfId="839"/>
    <cellStyle name="40% - Ênfase1 19" xfId="840"/>
    <cellStyle name="40% - Ênfase1 2" xfId="841"/>
    <cellStyle name="40% - Ênfase1 2 10" xfId="842"/>
    <cellStyle name="40% - Ênfase1 2 11" xfId="843"/>
    <cellStyle name="40% - Ênfase1 2 12" xfId="844"/>
    <cellStyle name="40% - Ênfase1 2 13" xfId="845"/>
    <cellStyle name="40% - Ênfase1 2 14" xfId="846"/>
    <cellStyle name="40% - Ênfase1 2 15" xfId="847"/>
    <cellStyle name="40% - Ênfase1 2 16" xfId="848"/>
    <cellStyle name="40% - Ênfase1 2 17" xfId="849"/>
    <cellStyle name="40% - Ênfase1 2 18" xfId="850"/>
    <cellStyle name="40% - Ênfase1 2 19" xfId="851"/>
    <cellStyle name="40% - Ênfase1 2 2" xfId="852"/>
    <cellStyle name="40% - Ênfase1 2 20" xfId="853"/>
    <cellStyle name="40% - Ênfase1 2 21" xfId="854"/>
    <cellStyle name="40% - Ênfase1 2 22" xfId="855"/>
    <cellStyle name="40% - Ênfase1 2 23" xfId="856"/>
    <cellStyle name="40% - Ênfase1 2 24" xfId="857"/>
    <cellStyle name="40% - Ênfase1 2 25" xfId="858"/>
    <cellStyle name="40% - Ênfase1 2 26" xfId="859"/>
    <cellStyle name="40% - Ênfase1 2 27" xfId="860"/>
    <cellStyle name="40% - Ênfase1 2 28" xfId="861"/>
    <cellStyle name="40% - Ênfase1 2 29" xfId="862"/>
    <cellStyle name="40% - Ênfase1 2 3" xfId="863"/>
    <cellStyle name="40% - Ênfase1 2 30" xfId="864"/>
    <cellStyle name="40% - Ênfase1 2 31" xfId="865"/>
    <cellStyle name="40% - Ênfase1 2 32" xfId="866"/>
    <cellStyle name="40% - Ênfase1 2 33" xfId="867"/>
    <cellStyle name="40% - Ênfase1 2 34" xfId="868"/>
    <cellStyle name="40% - Ênfase1 2 4" xfId="869"/>
    <cellStyle name="40% - Ênfase1 2 5" xfId="870"/>
    <cellStyle name="40% - Ênfase1 2 6" xfId="871"/>
    <cellStyle name="40% - Ênfase1 2 7" xfId="872"/>
    <cellStyle name="40% - Ênfase1 2 8" xfId="873"/>
    <cellStyle name="40% - Ênfase1 2 9" xfId="874"/>
    <cellStyle name="40% - Ênfase1 20" xfId="875"/>
    <cellStyle name="40% - Ênfase1 21" xfId="876"/>
    <cellStyle name="40% - Ênfase1 22" xfId="877"/>
    <cellStyle name="40% - Ênfase1 23" xfId="878"/>
    <cellStyle name="40% - Ênfase1 24" xfId="879"/>
    <cellStyle name="40% - Ênfase1 25" xfId="880"/>
    <cellStyle name="40% - Ênfase1 26" xfId="881"/>
    <cellStyle name="40% - Ênfase1 27" xfId="882"/>
    <cellStyle name="40% - Ênfase1 28" xfId="883"/>
    <cellStyle name="40% - Ênfase1 29" xfId="884"/>
    <cellStyle name="40% - Ênfase1 3" xfId="885"/>
    <cellStyle name="40% - Ênfase1 30" xfId="886"/>
    <cellStyle name="40% - Ênfase1 31" xfId="887"/>
    <cellStyle name="40% - Ênfase1 32" xfId="888"/>
    <cellStyle name="40% - Ênfase1 33" xfId="889"/>
    <cellStyle name="40% - Ênfase1 34" xfId="890"/>
    <cellStyle name="40% - Ênfase1 35" xfId="891"/>
    <cellStyle name="40% - Ênfase1 4" xfId="892"/>
    <cellStyle name="40% - Ênfase1 5" xfId="893"/>
    <cellStyle name="40% - Ênfase1 6" xfId="894"/>
    <cellStyle name="40% - Ênfase1 7" xfId="895"/>
    <cellStyle name="40% - Ênfase1 8" xfId="896"/>
    <cellStyle name="40% - Ênfase1 9" xfId="897"/>
    <cellStyle name="40% - Ênfase2 10" xfId="898"/>
    <cellStyle name="40% - Ênfase2 11" xfId="899"/>
    <cellStyle name="40% - Ênfase2 12" xfId="900"/>
    <cellStyle name="40% - Ênfase2 13" xfId="901"/>
    <cellStyle name="40% - Ênfase2 14" xfId="902"/>
    <cellStyle name="40% - Ênfase2 15" xfId="903"/>
    <cellStyle name="40% - Ênfase2 16" xfId="904"/>
    <cellStyle name="40% - Ênfase2 17" xfId="905"/>
    <cellStyle name="40% - Ênfase2 18" xfId="906"/>
    <cellStyle name="40% - Ênfase2 19" xfId="907"/>
    <cellStyle name="40% - Ênfase2 2" xfId="908"/>
    <cellStyle name="40% - Ênfase2 2 10" xfId="909"/>
    <cellStyle name="40% - Ênfase2 2 11" xfId="910"/>
    <cellStyle name="40% - Ênfase2 2 12" xfId="911"/>
    <cellStyle name="40% - Ênfase2 2 13" xfId="912"/>
    <cellStyle name="40% - Ênfase2 2 14" xfId="913"/>
    <cellStyle name="40% - Ênfase2 2 15" xfId="914"/>
    <cellStyle name="40% - Ênfase2 2 16" xfId="915"/>
    <cellStyle name="40% - Ênfase2 2 17" xfId="916"/>
    <cellStyle name="40% - Ênfase2 2 18" xfId="917"/>
    <cellStyle name="40% - Ênfase2 2 19" xfId="918"/>
    <cellStyle name="40% - Ênfase2 2 2" xfId="919"/>
    <cellStyle name="40% - Ênfase2 2 20" xfId="920"/>
    <cellStyle name="40% - Ênfase2 2 21" xfId="921"/>
    <cellStyle name="40% - Ênfase2 2 22" xfId="922"/>
    <cellStyle name="40% - Ênfase2 2 23" xfId="923"/>
    <cellStyle name="40% - Ênfase2 2 24" xfId="924"/>
    <cellStyle name="40% - Ênfase2 2 25" xfId="925"/>
    <cellStyle name="40% - Ênfase2 2 26" xfId="926"/>
    <cellStyle name="40% - Ênfase2 2 27" xfId="927"/>
    <cellStyle name="40% - Ênfase2 2 28" xfId="928"/>
    <cellStyle name="40% - Ênfase2 2 29" xfId="929"/>
    <cellStyle name="40% - Ênfase2 2 3" xfId="930"/>
    <cellStyle name="40% - Ênfase2 2 30" xfId="931"/>
    <cellStyle name="40% - Ênfase2 2 31" xfId="932"/>
    <cellStyle name="40% - Ênfase2 2 32" xfId="933"/>
    <cellStyle name="40% - Ênfase2 2 33" xfId="934"/>
    <cellStyle name="40% - Ênfase2 2 34" xfId="935"/>
    <cellStyle name="40% - Ênfase2 2 4" xfId="936"/>
    <cellStyle name="40% - Ênfase2 2 5" xfId="937"/>
    <cellStyle name="40% - Ênfase2 2 6" xfId="938"/>
    <cellStyle name="40% - Ênfase2 2 7" xfId="939"/>
    <cellStyle name="40% - Ênfase2 2 8" xfId="940"/>
    <cellStyle name="40% - Ênfase2 2 9" xfId="941"/>
    <cellStyle name="40% - Ênfase2 20" xfId="942"/>
    <cellStyle name="40% - Ênfase2 21" xfId="943"/>
    <cellStyle name="40% - Ênfase2 22" xfId="944"/>
    <cellStyle name="40% - Ênfase2 23" xfId="945"/>
    <cellStyle name="40% - Ênfase2 24" xfId="946"/>
    <cellStyle name="40% - Ênfase2 25" xfId="947"/>
    <cellStyle name="40% - Ênfase2 26" xfId="948"/>
    <cellStyle name="40% - Ênfase2 27" xfId="949"/>
    <cellStyle name="40% - Ênfase2 28" xfId="950"/>
    <cellStyle name="40% - Ênfase2 29" xfId="951"/>
    <cellStyle name="40% - Ênfase2 3" xfId="952"/>
    <cellStyle name="40% - Ênfase2 30" xfId="953"/>
    <cellStyle name="40% - Ênfase2 31" xfId="954"/>
    <cellStyle name="40% - Ênfase2 32" xfId="955"/>
    <cellStyle name="40% - Ênfase2 33" xfId="956"/>
    <cellStyle name="40% - Ênfase2 34" xfId="957"/>
    <cellStyle name="40% - Ênfase2 35" xfId="958"/>
    <cellStyle name="40% - Ênfase2 4" xfId="959"/>
    <cellStyle name="40% - Ênfase2 5" xfId="960"/>
    <cellStyle name="40% - Ênfase2 6" xfId="961"/>
    <cellStyle name="40% - Ênfase2 7" xfId="962"/>
    <cellStyle name="40% - Ênfase2 8" xfId="963"/>
    <cellStyle name="40% - Ênfase2 9" xfId="964"/>
    <cellStyle name="40% - Ênfase3 10" xfId="965"/>
    <cellStyle name="40% - Ênfase3 11" xfId="966"/>
    <cellStyle name="40% - Ênfase3 12" xfId="967"/>
    <cellStyle name="40% - Ênfase3 13" xfId="968"/>
    <cellStyle name="40% - Ênfase3 14" xfId="969"/>
    <cellStyle name="40% - Ênfase3 15" xfId="970"/>
    <cellStyle name="40% - Ênfase3 16" xfId="971"/>
    <cellStyle name="40% - Ênfase3 17" xfId="972"/>
    <cellStyle name="40% - Ênfase3 18" xfId="973"/>
    <cellStyle name="40% - Ênfase3 19" xfId="974"/>
    <cellStyle name="40% - Ênfase3 2" xfId="975"/>
    <cellStyle name="40% - Ênfase3 2 10" xfId="976"/>
    <cellStyle name="40% - Ênfase3 2 11" xfId="977"/>
    <cellStyle name="40% - Ênfase3 2 12" xfId="978"/>
    <cellStyle name="40% - Ênfase3 2 13" xfId="979"/>
    <cellStyle name="40% - Ênfase3 2 14" xfId="980"/>
    <cellStyle name="40% - Ênfase3 2 15" xfId="981"/>
    <cellStyle name="40% - Ênfase3 2 16" xfId="982"/>
    <cellStyle name="40% - Ênfase3 2 17" xfId="983"/>
    <cellStyle name="40% - Ênfase3 2 18" xfId="984"/>
    <cellStyle name="40% - Ênfase3 2 19" xfId="985"/>
    <cellStyle name="40% - Ênfase3 2 2" xfId="986"/>
    <cellStyle name="40% - Ênfase3 2 20" xfId="987"/>
    <cellStyle name="40% - Ênfase3 2 21" xfId="988"/>
    <cellStyle name="40% - Ênfase3 2 22" xfId="989"/>
    <cellStyle name="40% - Ênfase3 2 23" xfId="990"/>
    <cellStyle name="40% - Ênfase3 2 24" xfId="991"/>
    <cellStyle name="40% - Ênfase3 2 25" xfId="992"/>
    <cellStyle name="40% - Ênfase3 2 26" xfId="993"/>
    <cellStyle name="40% - Ênfase3 2 27" xfId="994"/>
    <cellStyle name="40% - Ênfase3 2 28" xfId="995"/>
    <cellStyle name="40% - Ênfase3 2 29" xfId="996"/>
    <cellStyle name="40% - Ênfase3 2 3" xfId="997"/>
    <cellStyle name="40% - Ênfase3 2 30" xfId="998"/>
    <cellStyle name="40% - Ênfase3 2 31" xfId="999"/>
    <cellStyle name="40% - Ênfase3 2 32" xfId="1000"/>
    <cellStyle name="40% - Ênfase3 2 33" xfId="1001"/>
    <cellStyle name="40% - Ênfase3 2 34" xfId="1002"/>
    <cellStyle name="40% - Ênfase3 2 4" xfId="1003"/>
    <cellStyle name="40% - Ênfase3 2 5" xfId="1004"/>
    <cellStyle name="40% - Ênfase3 2 6" xfId="1005"/>
    <cellStyle name="40% - Ênfase3 2 7" xfId="1006"/>
    <cellStyle name="40% - Ênfase3 2 8" xfId="1007"/>
    <cellStyle name="40% - Ênfase3 2 9" xfId="1008"/>
    <cellStyle name="40% - Ênfase3 20" xfId="1009"/>
    <cellStyle name="40% - Ênfase3 21" xfId="1010"/>
    <cellStyle name="40% - Ênfase3 22" xfId="1011"/>
    <cellStyle name="40% - Ênfase3 23" xfId="1012"/>
    <cellStyle name="40% - Ênfase3 24" xfId="1013"/>
    <cellStyle name="40% - Ênfase3 25" xfId="1014"/>
    <cellStyle name="40% - Ênfase3 26" xfId="1015"/>
    <cellStyle name="40% - Ênfase3 27" xfId="1016"/>
    <cellStyle name="40% - Ênfase3 28" xfId="1017"/>
    <cellStyle name="40% - Ênfase3 29" xfId="1018"/>
    <cellStyle name="40% - Ênfase3 3" xfId="1019"/>
    <cellStyle name="40% - Ênfase3 30" xfId="1020"/>
    <cellStyle name="40% - Ênfase3 31" xfId="1021"/>
    <cellStyle name="40% - Ênfase3 32" xfId="1022"/>
    <cellStyle name="40% - Ênfase3 33" xfId="1023"/>
    <cellStyle name="40% - Ênfase3 34" xfId="1024"/>
    <cellStyle name="40% - Ênfase3 35" xfId="1025"/>
    <cellStyle name="40% - Ênfase3 4" xfId="1026"/>
    <cellStyle name="40% - Ênfase3 5" xfId="1027"/>
    <cellStyle name="40% - Ênfase3 6" xfId="1028"/>
    <cellStyle name="40% - Ênfase3 7" xfId="1029"/>
    <cellStyle name="40% - Ênfase3 8" xfId="1030"/>
    <cellStyle name="40% - Ênfase3 9" xfId="1031"/>
    <cellStyle name="40% - Ênfase4 10" xfId="1032"/>
    <cellStyle name="40% - Ênfase4 11" xfId="1033"/>
    <cellStyle name="40% - Ênfase4 12" xfId="1034"/>
    <cellStyle name="40% - Ênfase4 13" xfId="1035"/>
    <cellStyle name="40% - Ênfase4 14" xfId="1036"/>
    <cellStyle name="40% - Ênfase4 15" xfId="1037"/>
    <cellStyle name="40% - Ênfase4 16" xfId="1038"/>
    <cellStyle name="40% - Ênfase4 17" xfId="1039"/>
    <cellStyle name="40% - Ênfase4 18" xfId="1040"/>
    <cellStyle name="40% - Ênfase4 19" xfId="1041"/>
    <cellStyle name="40% - Ênfase4 2" xfId="1042"/>
    <cellStyle name="40% - Ênfase4 2 10" xfId="1043"/>
    <cellStyle name="40% - Ênfase4 2 11" xfId="1044"/>
    <cellStyle name="40% - Ênfase4 2 12" xfId="1045"/>
    <cellStyle name="40% - Ênfase4 2 13" xfId="1046"/>
    <cellStyle name="40% - Ênfase4 2 14" xfId="1047"/>
    <cellStyle name="40% - Ênfase4 2 15" xfId="1048"/>
    <cellStyle name="40% - Ênfase4 2 16" xfId="1049"/>
    <cellStyle name="40% - Ênfase4 2 17" xfId="1050"/>
    <cellStyle name="40% - Ênfase4 2 18" xfId="1051"/>
    <cellStyle name="40% - Ênfase4 2 19" xfId="1052"/>
    <cellStyle name="40% - Ênfase4 2 2" xfId="1053"/>
    <cellStyle name="40% - Ênfase4 2 20" xfId="1054"/>
    <cellStyle name="40% - Ênfase4 2 21" xfId="1055"/>
    <cellStyle name="40% - Ênfase4 2 22" xfId="1056"/>
    <cellStyle name="40% - Ênfase4 2 23" xfId="1057"/>
    <cellStyle name="40% - Ênfase4 2 24" xfId="1058"/>
    <cellStyle name="40% - Ênfase4 2 25" xfId="1059"/>
    <cellStyle name="40% - Ênfase4 2 26" xfId="1060"/>
    <cellStyle name="40% - Ênfase4 2 27" xfId="1061"/>
    <cellStyle name="40% - Ênfase4 2 28" xfId="1062"/>
    <cellStyle name="40% - Ênfase4 2 29" xfId="1063"/>
    <cellStyle name="40% - Ênfase4 2 3" xfId="1064"/>
    <cellStyle name="40% - Ênfase4 2 30" xfId="1065"/>
    <cellStyle name="40% - Ênfase4 2 31" xfId="1066"/>
    <cellStyle name="40% - Ênfase4 2 32" xfId="1067"/>
    <cellStyle name="40% - Ênfase4 2 33" xfId="1068"/>
    <cellStyle name="40% - Ênfase4 2 34" xfId="1069"/>
    <cellStyle name="40% - Ênfase4 2 4" xfId="1070"/>
    <cellStyle name="40% - Ênfase4 2 5" xfId="1071"/>
    <cellStyle name="40% - Ênfase4 2 6" xfId="1072"/>
    <cellStyle name="40% - Ênfase4 2 7" xfId="1073"/>
    <cellStyle name="40% - Ênfase4 2 8" xfId="1074"/>
    <cellStyle name="40% - Ênfase4 2 9" xfId="1075"/>
    <cellStyle name="40% - Ênfase4 20" xfId="1076"/>
    <cellStyle name="40% - Ênfase4 21" xfId="1077"/>
    <cellStyle name="40% - Ênfase4 22" xfId="1078"/>
    <cellStyle name="40% - Ênfase4 23" xfId="1079"/>
    <cellStyle name="40% - Ênfase4 24" xfId="1080"/>
    <cellStyle name="40% - Ênfase4 25" xfId="1081"/>
    <cellStyle name="40% - Ênfase4 26" xfId="1082"/>
    <cellStyle name="40% - Ênfase4 27" xfId="1083"/>
    <cellStyle name="40% - Ênfase4 28" xfId="1084"/>
    <cellStyle name="40% - Ênfase4 29" xfId="1085"/>
    <cellStyle name="40% - Ênfase4 3" xfId="1086"/>
    <cellStyle name="40% - Ênfase4 30" xfId="1087"/>
    <cellStyle name="40% - Ênfase4 31" xfId="1088"/>
    <cellStyle name="40% - Ênfase4 32" xfId="1089"/>
    <cellStyle name="40% - Ênfase4 33" xfId="1090"/>
    <cellStyle name="40% - Ênfase4 34" xfId="1091"/>
    <cellStyle name="40% - Ênfase4 35" xfId="1092"/>
    <cellStyle name="40% - Ênfase4 4" xfId="1093"/>
    <cellStyle name="40% - Ênfase4 5" xfId="1094"/>
    <cellStyle name="40% - Ênfase4 6" xfId="1095"/>
    <cellStyle name="40% - Ênfase4 7" xfId="1096"/>
    <cellStyle name="40% - Ênfase4 8" xfId="1097"/>
    <cellStyle name="40% - Ênfase4 9" xfId="1098"/>
    <cellStyle name="40% - Ênfase5 10" xfId="1099"/>
    <cellStyle name="40% - Ênfase5 11" xfId="1100"/>
    <cellStyle name="40% - Ênfase5 12" xfId="1101"/>
    <cellStyle name="40% - Ênfase5 13" xfId="1102"/>
    <cellStyle name="40% - Ênfase5 14" xfId="1103"/>
    <cellStyle name="40% - Ênfase5 15" xfId="1104"/>
    <cellStyle name="40% - Ênfase5 16" xfId="1105"/>
    <cellStyle name="40% - Ênfase5 17" xfId="1106"/>
    <cellStyle name="40% - Ênfase5 18" xfId="1107"/>
    <cellStyle name="40% - Ênfase5 19" xfId="1108"/>
    <cellStyle name="40% - Ênfase5 2" xfId="1109"/>
    <cellStyle name="40% - Ênfase5 2 10" xfId="1110"/>
    <cellStyle name="40% - Ênfase5 2 11" xfId="1111"/>
    <cellStyle name="40% - Ênfase5 2 12" xfId="1112"/>
    <cellStyle name="40% - Ênfase5 2 13" xfId="1113"/>
    <cellStyle name="40% - Ênfase5 2 14" xfId="1114"/>
    <cellStyle name="40% - Ênfase5 2 15" xfId="1115"/>
    <cellStyle name="40% - Ênfase5 2 16" xfId="1116"/>
    <cellStyle name="40% - Ênfase5 2 17" xfId="1117"/>
    <cellStyle name="40% - Ênfase5 2 18" xfId="1118"/>
    <cellStyle name="40% - Ênfase5 2 19" xfId="1119"/>
    <cellStyle name="40% - Ênfase5 2 2" xfId="1120"/>
    <cellStyle name="40% - Ênfase5 2 20" xfId="1121"/>
    <cellStyle name="40% - Ênfase5 2 21" xfId="1122"/>
    <cellStyle name="40% - Ênfase5 2 22" xfId="1123"/>
    <cellStyle name="40% - Ênfase5 2 23" xfId="1124"/>
    <cellStyle name="40% - Ênfase5 2 24" xfId="1125"/>
    <cellStyle name="40% - Ênfase5 2 25" xfId="1126"/>
    <cellStyle name="40% - Ênfase5 2 26" xfId="1127"/>
    <cellStyle name="40% - Ênfase5 2 27" xfId="1128"/>
    <cellStyle name="40% - Ênfase5 2 28" xfId="1129"/>
    <cellStyle name="40% - Ênfase5 2 29" xfId="1130"/>
    <cellStyle name="40% - Ênfase5 2 3" xfId="1131"/>
    <cellStyle name="40% - Ênfase5 2 30" xfId="1132"/>
    <cellStyle name="40% - Ênfase5 2 31" xfId="1133"/>
    <cellStyle name="40% - Ênfase5 2 32" xfId="1134"/>
    <cellStyle name="40% - Ênfase5 2 33" xfId="1135"/>
    <cellStyle name="40% - Ênfase5 2 34" xfId="1136"/>
    <cellStyle name="40% - Ênfase5 2 4" xfId="1137"/>
    <cellStyle name="40% - Ênfase5 2 5" xfId="1138"/>
    <cellStyle name="40% - Ênfase5 2 6" xfId="1139"/>
    <cellStyle name="40% - Ênfase5 2 7" xfId="1140"/>
    <cellStyle name="40% - Ênfase5 2 8" xfId="1141"/>
    <cellStyle name="40% - Ênfase5 2 9" xfId="1142"/>
    <cellStyle name="40% - Ênfase5 20" xfId="1143"/>
    <cellStyle name="40% - Ênfase5 21" xfId="1144"/>
    <cellStyle name="40% - Ênfase5 22" xfId="1145"/>
    <cellStyle name="40% - Ênfase5 23" xfId="1146"/>
    <cellStyle name="40% - Ênfase5 24" xfId="1147"/>
    <cellStyle name="40% - Ênfase5 25" xfId="1148"/>
    <cellStyle name="40% - Ênfase5 26" xfId="1149"/>
    <cellStyle name="40% - Ênfase5 27" xfId="1150"/>
    <cellStyle name="40% - Ênfase5 28" xfId="1151"/>
    <cellStyle name="40% - Ênfase5 29" xfId="1152"/>
    <cellStyle name="40% - Ênfase5 3" xfId="1153"/>
    <cellStyle name="40% - Ênfase5 30" xfId="1154"/>
    <cellStyle name="40% - Ênfase5 31" xfId="1155"/>
    <cellStyle name="40% - Ênfase5 32" xfId="1156"/>
    <cellStyle name="40% - Ênfase5 33" xfId="1157"/>
    <cellStyle name="40% - Ênfase5 34" xfId="1158"/>
    <cellStyle name="40% - Ênfase5 35" xfId="1159"/>
    <cellStyle name="40% - Ênfase5 4" xfId="1160"/>
    <cellStyle name="40% - Ênfase5 5" xfId="1161"/>
    <cellStyle name="40% - Ênfase5 6" xfId="1162"/>
    <cellStyle name="40% - Ênfase5 7" xfId="1163"/>
    <cellStyle name="40% - Ênfase5 8" xfId="1164"/>
    <cellStyle name="40% - Ênfase5 9" xfId="1165"/>
    <cellStyle name="40% - Ênfase6 10" xfId="1166"/>
    <cellStyle name="40% - Ênfase6 11" xfId="1167"/>
    <cellStyle name="40% - Ênfase6 12" xfId="1168"/>
    <cellStyle name="40% - Ênfase6 13" xfId="1169"/>
    <cellStyle name="40% - Ênfase6 14" xfId="1170"/>
    <cellStyle name="40% - Ênfase6 15" xfId="1171"/>
    <cellStyle name="40% - Ênfase6 16" xfId="1172"/>
    <cellStyle name="40% - Ênfase6 17" xfId="1173"/>
    <cellStyle name="40% - Ênfase6 18" xfId="1174"/>
    <cellStyle name="40% - Ênfase6 19" xfId="1175"/>
    <cellStyle name="40% - Ênfase6 2" xfId="1176"/>
    <cellStyle name="40% - Ênfase6 2 10" xfId="1177"/>
    <cellStyle name="40% - Ênfase6 2 11" xfId="1178"/>
    <cellStyle name="40% - Ênfase6 2 12" xfId="1179"/>
    <cellStyle name="40% - Ênfase6 2 13" xfId="1180"/>
    <cellStyle name="40% - Ênfase6 2 14" xfId="1181"/>
    <cellStyle name="40% - Ênfase6 2 15" xfId="1182"/>
    <cellStyle name="40% - Ênfase6 2 16" xfId="1183"/>
    <cellStyle name="40% - Ênfase6 2 17" xfId="1184"/>
    <cellStyle name="40% - Ênfase6 2 18" xfId="1185"/>
    <cellStyle name="40% - Ênfase6 2 19" xfId="1186"/>
    <cellStyle name="40% - Ênfase6 2 2" xfId="1187"/>
    <cellStyle name="40% - Ênfase6 2 20" xfId="1188"/>
    <cellStyle name="40% - Ênfase6 2 21" xfId="1189"/>
    <cellStyle name="40% - Ênfase6 2 22" xfId="1190"/>
    <cellStyle name="40% - Ênfase6 2 23" xfId="1191"/>
    <cellStyle name="40% - Ênfase6 2 24" xfId="1192"/>
    <cellStyle name="40% - Ênfase6 2 25" xfId="1193"/>
    <cellStyle name="40% - Ênfase6 2 26" xfId="1194"/>
    <cellStyle name="40% - Ênfase6 2 27" xfId="1195"/>
    <cellStyle name="40% - Ênfase6 2 28" xfId="1196"/>
    <cellStyle name="40% - Ênfase6 2 29" xfId="1197"/>
    <cellStyle name="40% - Ênfase6 2 3" xfId="1198"/>
    <cellStyle name="40% - Ênfase6 2 30" xfId="1199"/>
    <cellStyle name="40% - Ênfase6 2 31" xfId="1200"/>
    <cellStyle name="40% - Ênfase6 2 32" xfId="1201"/>
    <cellStyle name="40% - Ênfase6 2 33" xfId="1202"/>
    <cellStyle name="40% - Ênfase6 2 34" xfId="1203"/>
    <cellStyle name="40% - Ênfase6 2 4" xfId="1204"/>
    <cellStyle name="40% - Ênfase6 2 5" xfId="1205"/>
    <cellStyle name="40% - Ênfase6 2 6" xfId="1206"/>
    <cellStyle name="40% - Ênfase6 2 7" xfId="1207"/>
    <cellStyle name="40% - Ênfase6 2 8" xfId="1208"/>
    <cellStyle name="40% - Ênfase6 2 9" xfId="1209"/>
    <cellStyle name="40% - Ênfase6 20" xfId="1210"/>
    <cellStyle name="40% - Ênfase6 21" xfId="1211"/>
    <cellStyle name="40% - Ênfase6 22" xfId="1212"/>
    <cellStyle name="40% - Ênfase6 23" xfId="1213"/>
    <cellStyle name="40% - Ênfase6 24" xfId="1214"/>
    <cellStyle name="40% - Ênfase6 25" xfId="1215"/>
    <cellStyle name="40% - Ênfase6 26" xfId="1216"/>
    <cellStyle name="40% - Ênfase6 27" xfId="1217"/>
    <cellStyle name="40% - Ênfase6 28" xfId="1218"/>
    <cellStyle name="40% - Ênfase6 29" xfId="1219"/>
    <cellStyle name="40% - Ênfase6 3" xfId="1220"/>
    <cellStyle name="40% - Ênfase6 30" xfId="1221"/>
    <cellStyle name="40% - Ênfase6 31" xfId="1222"/>
    <cellStyle name="40% - Ênfase6 32" xfId="1223"/>
    <cellStyle name="40% - Ênfase6 33" xfId="1224"/>
    <cellStyle name="40% - Ênfase6 34" xfId="1225"/>
    <cellStyle name="40% - Ênfase6 35" xfId="1226"/>
    <cellStyle name="40% - Ênfase6 4" xfId="1227"/>
    <cellStyle name="40% - Ênfase6 5" xfId="1228"/>
    <cellStyle name="40% - Ênfase6 6" xfId="1229"/>
    <cellStyle name="40% - Ênfase6 7" xfId="1230"/>
    <cellStyle name="40% - Ênfase6 8" xfId="1231"/>
    <cellStyle name="40% - Ênfase6 9" xfId="1232"/>
    <cellStyle name="60% - Accent1" xfId="1233"/>
    <cellStyle name="60% - Accent2" xfId="1234"/>
    <cellStyle name="60% - Accent3" xfId="1235"/>
    <cellStyle name="60% - Accent4" xfId="1236"/>
    <cellStyle name="60% - Accent5" xfId="1237"/>
    <cellStyle name="60% - Accent6" xfId="1238"/>
    <cellStyle name="60% - Ênfase1 10" xfId="1239"/>
    <cellStyle name="60% - Ênfase1 11" xfId="1240"/>
    <cellStyle name="60% - Ênfase1 12" xfId="1241"/>
    <cellStyle name="60% - Ênfase1 13" xfId="1242"/>
    <cellStyle name="60% - Ênfase1 14" xfId="1243"/>
    <cellStyle name="60% - Ênfase1 15" xfId="1244"/>
    <cellStyle name="60% - Ênfase1 16" xfId="1245"/>
    <cellStyle name="60% - Ênfase1 17" xfId="1246"/>
    <cellStyle name="60% - Ênfase1 18" xfId="1247"/>
    <cellStyle name="60% - Ênfase1 19" xfId="1248"/>
    <cellStyle name="60% - Ênfase1 2" xfId="1249"/>
    <cellStyle name="60% - Ênfase1 2 10" xfId="1250"/>
    <cellStyle name="60% - Ênfase1 2 11" xfId="1251"/>
    <cellStyle name="60% - Ênfase1 2 12" xfId="1252"/>
    <cellStyle name="60% - Ênfase1 2 13" xfId="1253"/>
    <cellStyle name="60% - Ênfase1 2 14" xfId="1254"/>
    <cellStyle name="60% - Ênfase1 2 15" xfId="1255"/>
    <cellStyle name="60% - Ênfase1 2 16" xfId="1256"/>
    <cellStyle name="60% - Ênfase1 2 17" xfId="1257"/>
    <cellStyle name="60% - Ênfase1 2 18" xfId="1258"/>
    <cellStyle name="60% - Ênfase1 2 19" xfId="1259"/>
    <cellStyle name="60% - Ênfase1 2 2" xfId="1260"/>
    <cellStyle name="60% - Ênfase1 2 20" xfId="1261"/>
    <cellStyle name="60% - Ênfase1 2 21" xfId="1262"/>
    <cellStyle name="60% - Ênfase1 2 22" xfId="1263"/>
    <cellStyle name="60% - Ênfase1 2 23" xfId="1264"/>
    <cellStyle name="60% - Ênfase1 2 24" xfId="1265"/>
    <cellStyle name="60% - Ênfase1 2 25" xfId="1266"/>
    <cellStyle name="60% - Ênfase1 2 26" xfId="1267"/>
    <cellStyle name="60% - Ênfase1 2 27" xfId="1268"/>
    <cellStyle name="60% - Ênfase1 2 28" xfId="1269"/>
    <cellStyle name="60% - Ênfase1 2 29" xfId="1270"/>
    <cellStyle name="60% - Ênfase1 2 3" xfId="1271"/>
    <cellStyle name="60% - Ênfase1 2 30" xfId="1272"/>
    <cellStyle name="60% - Ênfase1 2 31" xfId="1273"/>
    <cellStyle name="60% - Ênfase1 2 32" xfId="1274"/>
    <cellStyle name="60% - Ênfase1 2 33" xfId="1275"/>
    <cellStyle name="60% - Ênfase1 2 34" xfId="1276"/>
    <cellStyle name="60% - Ênfase1 2 4" xfId="1277"/>
    <cellStyle name="60% - Ênfase1 2 5" xfId="1278"/>
    <cellStyle name="60% - Ênfase1 2 6" xfId="1279"/>
    <cellStyle name="60% - Ênfase1 2 7" xfId="1280"/>
    <cellStyle name="60% - Ênfase1 2 8" xfId="1281"/>
    <cellStyle name="60% - Ênfase1 2 9" xfId="1282"/>
    <cellStyle name="60% - Ênfase1 20" xfId="1283"/>
    <cellStyle name="60% - Ênfase1 21" xfId="1284"/>
    <cellStyle name="60% - Ênfase1 22" xfId="1285"/>
    <cellStyle name="60% - Ênfase1 23" xfId="1286"/>
    <cellStyle name="60% - Ênfase1 24" xfId="1287"/>
    <cellStyle name="60% - Ênfase1 25" xfId="1288"/>
    <cellStyle name="60% - Ênfase1 26" xfId="1289"/>
    <cellStyle name="60% - Ênfase1 27" xfId="1290"/>
    <cellStyle name="60% - Ênfase1 28" xfId="1291"/>
    <cellStyle name="60% - Ênfase1 29" xfId="1292"/>
    <cellStyle name="60% - Ênfase1 3" xfId="1293"/>
    <cellStyle name="60% - Ênfase1 30" xfId="1294"/>
    <cellStyle name="60% - Ênfase1 31" xfId="1295"/>
    <cellStyle name="60% - Ênfase1 32" xfId="1296"/>
    <cellStyle name="60% - Ênfase1 33" xfId="1297"/>
    <cellStyle name="60% - Ênfase1 34" xfId="1298"/>
    <cellStyle name="60% - Ênfase1 35" xfId="1299"/>
    <cellStyle name="60% - Ênfase1 4" xfId="1300"/>
    <cellStyle name="60% - Ênfase1 5" xfId="1301"/>
    <cellStyle name="60% - Ênfase1 6" xfId="1302"/>
    <cellStyle name="60% - Ênfase1 7" xfId="1303"/>
    <cellStyle name="60% - Ênfase1 8" xfId="1304"/>
    <cellStyle name="60% - Ênfase1 9" xfId="1305"/>
    <cellStyle name="60% - Ênfase2 10" xfId="1306"/>
    <cellStyle name="60% - Ênfase2 11" xfId="1307"/>
    <cellStyle name="60% - Ênfase2 12" xfId="1308"/>
    <cellStyle name="60% - Ênfase2 13" xfId="1309"/>
    <cellStyle name="60% - Ênfase2 14" xfId="1310"/>
    <cellStyle name="60% - Ênfase2 15" xfId="1311"/>
    <cellStyle name="60% - Ênfase2 16" xfId="1312"/>
    <cellStyle name="60% - Ênfase2 17" xfId="1313"/>
    <cellStyle name="60% - Ênfase2 18" xfId="1314"/>
    <cellStyle name="60% - Ênfase2 19" xfId="1315"/>
    <cellStyle name="60% - Ênfase2 2" xfId="1316"/>
    <cellStyle name="60% - Ênfase2 2 10" xfId="1317"/>
    <cellStyle name="60% - Ênfase2 2 11" xfId="1318"/>
    <cellStyle name="60% - Ênfase2 2 12" xfId="1319"/>
    <cellStyle name="60% - Ênfase2 2 13" xfId="1320"/>
    <cellStyle name="60% - Ênfase2 2 14" xfId="1321"/>
    <cellStyle name="60% - Ênfase2 2 15" xfId="1322"/>
    <cellStyle name="60% - Ênfase2 2 16" xfId="1323"/>
    <cellStyle name="60% - Ênfase2 2 17" xfId="1324"/>
    <cellStyle name="60% - Ênfase2 2 18" xfId="1325"/>
    <cellStyle name="60% - Ênfase2 2 19" xfId="1326"/>
    <cellStyle name="60% - Ênfase2 2 2" xfId="1327"/>
    <cellStyle name="60% - Ênfase2 2 20" xfId="1328"/>
    <cellStyle name="60% - Ênfase2 2 21" xfId="1329"/>
    <cellStyle name="60% - Ênfase2 2 22" xfId="1330"/>
    <cellStyle name="60% - Ênfase2 2 23" xfId="1331"/>
    <cellStyle name="60% - Ênfase2 2 24" xfId="1332"/>
    <cellStyle name="60% - Ênfase2 2 25" xfId="1333"/>
    <cellStyle name="60% - Ênfase2 2 26" xfId="1334"/>
    <cellStyle name="60% - Ênfase2 2 27" xfId="1335"/>
    <cellStyle name="60% - Ênfase2 2 28" xfId="1336"/>
    <cellStyle name="60% - Ênfase2 2 29" xfId="1337"/>
    <cellStyle name="60% - Ênfase2 2 3" xfId="1338"/>
    <cellStyle name="60% - Ênfase2 2 30" xfId="1339"/>
    <cellStyle name="60% - Ênfase2 2 31" xfId="1340"/>
    <cellStyle name="60% - Ênfase2 2 32" xfId="1341"/>
    <cellStyle name="60% - Ênfase2 2 33" xfId="1342"/>
    <cellStyle name="60% - Ênfase2 2 34" xfId="1343"/>
    <cellStyle name="60% - Ênfase2 2 4" xfId="1344"/>
    <cellStyle name="60% - Ênfase2 2 5" xfId="1345"/>
    <cellStyle name="60% - Ênfase2 2 6" xfId="1346"/>
    <cellStyle name="60% - Ênfase2 2 7" xfId="1347"/>
    <cellStyle name="60% - Ênfase2 2 8" xfId="1348"/>
    <cellStyle name="60% - Ênfase2 2 9" xfId="1349"/>
    <cellStyle name="60% - Ênfase2 20" xfId="1350"/>
    <cellStyle name="60% - Ênfase2 21" xfId="1351"/>
    <cellStyle name="60% - Ênfase2 22" xfId="1352"/>
    <cellStyle name="60% - Ênfase2 23" xfId="1353"/>
    <cellStyle name="60% - Ênfase2 24" xfId="1354"/>
    <cellStyle name="60% - Ênfase2 25" xfId="1355"/>
    <cellStyle name="60% - Ênfase2 26" xfId="1356"/>
    <cellStyle name="60% - Ênfase2 27" xfId="1357"/>
    <cellStyle name="60% - Ênfase2 28" xfId="1358"/>
    <cellStyle name="60% - Ênfase2 29" xfId="1359"/>
    <cellStyle name="60% - Ênfase2 3" xfId="1360"/>
    <cellStyle name="60% - Ênfase2 30" xfId="1361"/>
    <cellStyle name="60% - Ênfase2 31" xfId="1362"/>
    <cellStyle name="60% - Ênfase2 32" xfId="1363"/>
    <cellStyle name="60% - Ênfase2 33" xfId="1364"/>
    <cellStyle name="60% - Ênfase2 34" xfId="1365"/>
    <cellStyle name="60% - Ênfase2 35" xfId="1366"/>
    <cellStyle name="60% - Ênfase2 4" xfId="1367"/>
    <cellStyle name="60% - Ênfase2 5" xfId="1368"/>
    <cellStyle name="60% - Ênfase2 6" xfId="1369"/>
    <cellStyle name="60% - Ênfase2 7" xfId="1370"/>
    <cellStyle name="60% - Ênfase2 8" xfId="1371"/>
    <cellStyle name="60% - Ênfase2 9" xfId="1372"/>
    <cellStyle name="60% - Ênfase3 10" xfId="1373"/>
    <cellStyle name="60% - Ênfase3 11" xfId="1374"/>
    <cellStyle name="60% - Ênfase3 12" xfId="1375"/>
    <cellStyle name="60% - Ênfase3 13" xfId="1376"/>
    <cellStyle name="60% - Ênfase3 14" xfId="1377"/>
    <cellStyle name="60% - Ênfase3 15" xfId="1378"/>
    <cellStyle name="60% - Ênfase3 16" xfId="1379"/>
    <cellStyle name="60% - Ênfase3 17" xfId="1380"/>
    <cellStyle name="60% - Ênfase3 18" xfId="1381"/>
    <cellStyle name="60% - Ênfase3 19" xfId="1382"/>
    <cellStyle name="60% - Ênfase3 2" xfId="1383"/>
    <cellStyle name="60% - Ênfase3 2 10" xfId="1384"/>
    <cellStyle name="60% - Ênfase3 2 11" xfId="1385"/>
    <cellStyle name="60% - Ênfase3 2 12" xfId="1386"/>
    <cellStyle name="60% - Ênfase3 2 13" xfId="1387"/>
    <cellStyle name="60% - Ênfase3 2 14" xfId="1388"/>
    <cellStyle name="60% - Ênfase3 2 15" xfId="1389"/>
    <cellStyle name="60% - Ênfase3 2 16" xfId="1390"/>
    <cellStyle name="60% - Ênfase3 2 17" xfId="1391"/>
    <cellStyle name="60% - Ênfase3 2 18" xfId="1392"/>
    <cellStyle name="60% - Ênfase3 2 19" xfId="1393"/>
    <cellStyle name="60% - Ênfase3 2 2" xfId="1394"/>
    <cellStyle name="60% - Ênfase3 2 20" xfId="1395"/>
    <cellStyle name="60% - Ênfase3 2 21" xfId="1396"/>
    <cellStyle name="60% - Ênfase3 2 22" xfId="1397"/>
    <cellStyle name="60% - Ênfase3 2 23" xfId="1398"/>
    <cellStyle name="60% - Ênfase3 2 24" xfId="1399"/>
    <cellStyle name="60% - Ênfase3 2 25" xfId="1400"/>
    <cellStyle name="60% - Ênfase3 2 26" xfId="1401"/>
    <cellStyle name="60% - Ênfase3 2 27" xfId="1402"/>
    <cellStyle name="60% - Ênfase3 2 28" xfId="1403"/>
    <cellStyle name="60% - Ênfase3 2 29" xfId="1404"/>
    <cellStyle name="60% - Ênfase3 2 3" xfId="1405"/>
    <cellStyle name="60% - Ênfase3 2 30" xfId="1406"/>
    <cellStyle name="60% - Ênfase3 2 31" xfId="1407"/>
    <cellStyle name="60% - Ênfase3 2 32" xfId="1408"/>
    <cellStyle name="60% - Ênfase3 2 33" xfId="1409"/>
    <cellStyle name="60% - Ênfase3 2 34" xfId="1410"/>
    <cellStyle name="60% - Ênfase3 2 4" xfId="1411"/>
    <cellStyle name="60% - Ênfase3 2 5" xfId="1412"/>
    <cellStyle name="60% - Ênfase3 2 6" xfId="1413"/>
    <cellStyle name="60% - Ênfase3 2 7" xfId="1414"/>
    <cellStyle name="60% - Ênfase3 2 8" xfId="1415"/>
    <cellStyle name="60% - Ênfase3 2 9" xfId="1416"/>
    <cellStyle name="60% - Ênfase3 20" xfId="1417"/>
    <cellStyle name="60% - Ênfase3 21" xfId="1418"/>
    <cellStyle name="60% - Ênfase3 22" xfId="1419"/>
    <cellStyle name="60% - Ênfase3 23" xfId="1420"/>
    <cellStyle name="60% - Ênfase3 24" xfId="1421"/>
    <cellStyle name="60% - Ênfase3 25" xfId="1422"/>
    <cellStyle name="60% - Ênfase3 26" xfId="1423"/>
    <cellStyle name="60% - Ênfase3 27" xfId="1424"/>
    <cellStyle name="60% - Ênfase3 28" xfId="1425"/>
    <cellStyle name="60% - Ênfase3 29" xfId="1426"/>
    <cellStyle name="60% - Ênfase3 3" xfId="1427"/>
    <cellStyle name="60% - Ênfase3 30" xfId="1428"/>
    <cellStyle name="60% - Ênfase3 31" xfId="1429"/>
    <cellStyle name="60% - Ênfase3 32" xfId="1430"/>
    <cellStyle name="60% - Ênfase3 33" xfId="1431"/>
    <cellStyle name="60% - Ênfase3 34" xfId="1432"/>
    <cellStyle name="60% - Ênfase3 35" xfId="1433"/>
    <cellStyle name="60% - Ênfase3 4" xfId="1434"/>
    <cellStyle name="60% - Ênfase3 5" xfId="1435"/>
    <cellStyle name="60% - Ênfase3 6" xfId="1436"/>
    <cellStyle name="60% - Ênfase3 7" xfId="1437"/>
    <cellStyle name="60% - Ênfase3 8" xfId="1438"/>
    <cellStyle name="60% - Ênfase3 9" xfId="1439"/>
    <cellStyle name="60% - Ênfase4 10" xfId="1440"/>
    <cellStyle name="60% - Ênfase4 11" xfId="1441"/>
    <cellStyle name="60% - Ênfase4 12" xfId="1442"/>
    <cellStyle name="60% - Ênfase4 13" xfId="1443"/>
    <cellStyle name="60% - Ênfase4 14" xfId="1444"/>
    <cellStyle name="60% - Ênfase4 15" xfId="1445"/>
    <cellStyle name="60% - Ênfase4 16" xfId="1446"/>
    <cellStyle name="60% - Ênfase4 17" xfId="1447"/>
    <cellStyle name="60% - Ênfase4 18" xfId="1448"/>
    <cellStyle name="60% - Ênfase4 19" xfId="1449"/>
    <cellStyle name="60% - Ênfase4 2" xfId="1450"/>
    <cellStyle name="60% - Ênfase4 2 10" xfId="1451"/>
    <cellStyle name="60% - Ênfase4 2 11" xfId="1452"/>
    <cellStyle name="60% - Ênfase4 2 12" xfId="1453"/>
    <cellStyle name="60% - Ênfase4 2 13" xfId="1454"/>
    <cellStyle name="60% - Ênfase4 2 14" xfId="1455"/>
    <cellStyle name="60% - Ênfase4 2 15" xfId="1456"/>
    <cellStyle name="60% - Ênfase4 2 16" xfId="1457"/>
    <cellStyle name="60% - Ênfase4 2 17" xfId="1458"/>
    <cellStyle name="60% - Ênfase4 2 18" xfId="1459"/>
    <cellStyle name="60% - Ênfase4 2 19" xfId="1460"/>
    <cellStyle name="60% - Ênfase4 2 2" xfId="1461"/>
    <cellStyle name="60% - Ênfase4 2 20" xfId="1462"/>
    <cellStyle name="60% - Ênfase4 2 21" xfId="1463"/>
    <cellStyle name="60% - Ênfase4 2 22" xfId="1464"/>
    <cellStyle name="60% - Ênfase4 2 23" xfId="1465"/>
    <cellStyle name="60% - Ênfase4 2 24" xfId="1466"/>
    <cellStyle name="60% - Ênfase4 2 25" xfId="1467"/>
    <cellStyle name="60% - Ênfase4 2 26" xfId="1468"/>
    <cellStyle name="60% - Ênfase4 2 27" xfId="1469"/>
    <cellStyle name="60% - Ênfase4 2 28" xfId="1470"/>
    <cellStyle name="60% - Ênfase4 2 29" xfId="1471"/>
    <cellStyle name="60% - Ênfase4 2 3" xfId="1472"/>
    <cellStyle name="60% - Ênfase4 2 30" xfId="1473"/>
    <cellStyle name="60% - Ênfase4 2 31" xfId="1474"/>
    <cellStyle name="60% - Ênfase4 2 32" xfId="1475"/>
    <cellStyle name="60% - Ênfase4 2 33" xfId="1476"/>
    <cellStyle name="60% - Ênfase4 2 34" xfId="1477"/>
    <cellStyle name="60% - Ênfase4 2 4" xfId="1478"/>
    <cellStyle name="60% - Ênfase4 2 5" xfId="1479"/>
    <cellStyle name="60% - Ênfase4 2 6" xfId="1480"/>
    <cellStyle name="60% - Ênfase4 2 7" xfId="1481"/>
    <cellStyle name="60% - Ênfase4 2 8" xfId="1482"/>
    <cellStyle name="60% - Ênfase4 2 9" xfId="1483"/>
    <cellStyle name="60% - Ênfase4 20" xfId="1484"/>
    <cellStyle name="60% - Ênfase4 21" xfId="1485"/>
    <cellStyle name="60% - Ênfase4 22" xfId="1486"/>
    <cellStyle name="60% - Ênfase4 23" xfId="1487"/>
    <cellStyle name="60% - Ênfase4 24" xfId="1488"/>
    <cellStyle name="60% - Ênfase4 25" xfId="1489"/>
    <cellStyle name="60% - Ênfase4 26" xfId="1490"/>
    <cellStyle name="60% - Ênfase4 27" xfId="1491"/>
    <cellStyle name="60% - Ênfase4 28" xfId="1492"/>
    <cellStyle name="60% - Ênfase4 29" xfId="1493"/>
    <cellStyle name="60% - Ênfase4 3" xfId="1494"/>
    <cellStyle name="60% - Ênfase4 30" xfId="1495"/>
    <cellStyle name="60% - Ênfase4 31" xfId="1496"/>
    <cellStyle name="60% - Ênfase4 32" xfId="1497"/>
    <cellStyle name="60% - Ênfase4 33" xfId="1498"/>
    <cellStyle name="60% - Ênfase4 34" xfId="1499"/>
    <cellStyle name="60% - Ênfase4 35" xfId="1500"/>
    <cellStyle name="60% - Ênfase4 4" xfId="1501"/>
    <cellStyle name="60% - Ênfase4 5" xfId="1502"/>
    <cellStyle name="60% - Ênfase4 6" xfId="1503"/>
    <cellStyle name="60% - Ênfase4 7" xfId="1504"/>
    <cellStyle name="60% - Ênfase4 8" xfId="1505"/>
    <cellStyle name="60% - Ênfase4 9" xfId="1506"/>
    <cellStyle name="60% - Ênfase5 10" xfId="1507"/>
    <cellStyle name="60% - Ênfase5 11" xfId="1508"/>
    <cellStyle name="60% - Ênfase5 12" xfId="1509"/>
    <cellStyle name="60% - Ênfase5 13" xfId="1510"/>
    <cellStyle name="60% - Ênfase5 14" xfId="1511"/>
    <cellStyle name="60% - Ênfase5 15" xfId="1512"/>
    <cellStyle name="60% - Ênfase5 16" xfId="1513"/>
    <cellStyle name="60% - Ênfase5 17" xfId="1514"/>
    <cellStyle name="60% - Ênfase5 18" xfId="1515"/>
    <cellStyle name="60% - Ênfase5 19" xfId="1516"/>
    <cellStyle name="60% - Ênfase5 2" xfId="1517"/>
    <cellStyle name="60% - Ênfase5 2 10" xfId="1518"/>
    <cellStyle name="60% - Ênfase5 2 11" xfId="1519"/>
    <cellStyle name="60% - Ênfase5 2 12" xfId="1520"/>
    <cellStyle name="60% - Ênfase5 2 13" xfId="1521"/>
    <cellStyle name="60% - Ênfase5 2 14" xfId="1522"/>
    <cellStyle name="60% - Ênfase5 2 15" xfId="1523"/>
    <cellStyle name="60% - Ênfase5 2 16" xfId="1524"/>
    <cellStyle name="60% - Ênfase5 2 17" xfId="1525"/>
    <cellStyle name="60% - Ênfase5 2 18" xfId="1526"/>
    <cellStyle name="60% - Ênfase5 2 19" xfId="1527"/>
    <cellStyle name="60% - Ênfase5 2 2" xfId="1528"/>
    <cellStyle name="60% - Ênfase5 2 20" xfId="1529"/>
    <cellStyle name="60% - Ênfase5 2 21" xfId="1530"/>
    <cellStyle name="60% - Ênfase5 2 22" xfId="1531"/>
    <cellStyle name="60% - Ênfase5 2 23" xfId="1532"/>
    <cellStyle name="60% - Ênfase5 2 24" xfId="1533"/>
    <cellStyle name="60% - Ênfase5 2 25" xfId="1534"/>
    <cellStyle name="60% - Ênfase5 2 26" xfId="1535"/>
    <cellStyle name="60% - Ênfase5 2 27" xfId="1536"/>
    <cellStyle name="60% - Ênfase5 2 28" xfId="1537"/>
    <cellStyle name="60% - Ênfase5 2 29" xfId="1538"/>
    <cellStyle name="60% - Ênfase5 2 3" xfId="1539"/>
    <cellStyle name="60% - Ênfase5 2 30" xfId="1540"/>
    <cellStyle name="60% - Ênfase5 2 31" xfId="1541"/>
    <cellStyle name="60% - Ênfase5 2 32" xfId="1542"/>
    <cellStyle name="60% - Ênfase5 2 33" xfId="1543"/>
    <cellStyle name="60% - Ênfase5 2 34" xfId="1544"/>
    <cellStyle name="60% - Ênfase5 2 4" xfId="1545"/>
    <cellStyle name="60% - Ênfase5 2 5" xfId="1546"/>
    <cellStyle name="60% - Ênfase5 2 6" xfId="1547"/>
    <cellStyle name="60% - Ênfase5 2 7" xfId="1548"/>
    <cellStyle name="60% - Ênfase5 2 8" xfId="1549"/>
    <cellStyle name="60% - Ênfase5 2 9" xfId="1550"/>
    <cellStyle name="60% - Ênfase5 20" xfId="1551"/>
    <cellStyle name="60% - Ênfase5 21" xfId="1552"/>
    <cellStyle name="60% - Ênfase5 22" xfId="1553"/>
    <cellStyle name="60% - Ênfase5 23" xfId="1554"/>
    <cellStyle name="60% - Ênfase5 24" xfId="1555"/>
    <cellStyle name="60% - Ênfase5 25" xfId="1556"/>
    <cellStyle name="60% - Ênfase5 26" xfId="1557"/>
    <cellStyle name="60% - Ênfase5 27" xfId="1558"/>
    <cellStyle name="60% - Ênfase5 28" xfId="1559"/>
    <cellStyle name="60% - Ênfase5 29" xfId="1560"/>
    <cellStyle name="60% - Ênfase5 3" xfId="1561"/>
    <cellStyle name="60% - Ênfase5 30" xfId="1562"/>
    <cellStyle name="60% - Ênfase5 31" xfId="1563"/>
    <cellStyle name="60% - Ênfase5 32" xfId="1564"/>
    <cellStyle name="60% - Ênfase5 33" xfId="1565"/>
    <cellStyle name="60% - Ênfase5 34" xfId="1566"/>
    <cellStyle name="60% - Ênfase5 35" xfId="1567"/>
    <cellStyle name="60% - Ênfase5 4" xfId="1568"/>
    <cellStyle name="60% - Ênfase5 5" xfId="1569"/>
    <cellStyle name="60% - Ênfase5 6" xfId="1570"/>
    <cellStyle name="60% - Ênfase5 7" xfId="1571"/>
    <cellStyle name="60% - Ênfase5 8" xfId="1572"/>
    <cellStyle name="60% - Ênfase5 9" xfId="1573"/>
    <cellStyle name="60% - Ênfase6 10" xfId="1574"/>
    <cellStyle name="60% - Ênfase6 11" xfId="1575"/>
    <cellStyle name="60% - Ênfase6 12" xfId="1576"/>
    <cellStyle name="60% - Ênfase6 13" xfId="1577"/>
    <cellStyle name="60% - Ênfase6 14" xfId="1578"/>
    <cellStyle name="60% - Ênfase6 15" xfId="1579"/>
    <cellStyle name="60% - Ênfase6 16" xfId="1580"/>
    <cellStyle name="60% - Ênfase6 17" xfId="1581"/>
    <cellStyle name="60% - Ênfase6 18" xfId="1582"/>
    <cellStyle name="60% - Ênfase6 19" xfId="1583"/>
    <cellStyle name="60% - Ênfase6 2" xfId="1584"/>
    <cellStyle name="60% - Ênfase6 2 10" xfId="1585"/>
    <cellStyle name="60% - Ênfase6 2 11" xfId="1586"/>
    <cellStyle name="60% - Ênfase6 2 12" xfId="1587"/>
    <cellStyle name="60% - Ênfase6 2 13" xfId="1588"/>
    <cellStyle name="60% - Ênfase6 2 14" xfId="1589"/>
    <cellStyle name="60% - Ênfase6 2 15" xfId="1590"/>
    <cellStyle name="60% - Ênfase6 2 16" xfId="1591"/>
    <cellStyle name="60% - Ênfase6 2 17" xfId="1592"/>
    <cellStyle name="60% - Ênfase6 2 18" xfId="1593"/>
    <cellStyle name="60% - Ênfase6 2 19" xfId="1594"/>
    <cellStyle name="60% - Ênfase6 2 2" xfId="1595"/>
    <cellStyle name="60% - Ênfase6 2 20" xfId="1596"/>
    <cellStyle name="60% - Ênfase6 2 21" xfId="1597"/>
    <cellStyle name="60% - Ênfase6 2 22" xfId="1598"/>
    <cellStyle name="60% - Ênfase6 2 23" xfId="1599"/>
    <cellStyle name="60% - Ênfase6 2 24" xfId="1600"/>
    <cellStyle name="60% - Ênfase6 2 25" xfId="1601"/>
    <cellStyle name="60% - Ênfase6 2 26" xfId="1602"/>
    <cellStyle name="60% - Ênfase6 2 27" xfId="1603"/>
    <cellStyle name="60% - Ênfase6 2 28" xfId="1604"/>
    <cellStyle name="60% - Ênfase6 2 29" xfId="1605"/>
    <cellStyle name="60% - Ênfase6 2 3" xfId="1606"/>
    <cellStyle name="60% - Ênfase6 2 30" xfId="1607"/>
    <cellStyle name="60% - Ênfase6 2 31" xfId="1608"/>
    <cellStyle name="60% - Ênfase6 2 32" xfId="1609"/>
    <cellStyle name="60% - Ênfase6 2 33" xfId="1610"/>
    <cellStyle name="60% - Ênfase6 2 34" xfId="1611"/>
    <cellStyle name="60% - Ênfase6 2 4" xfId="1612"/>
    <cellStyle name="60% - Ênfase6 2 5" xfId="1613"/>
    <cellStyle name="60% - Ênfase6 2 6" xfId="1614"/>
    <cellStyle name="60% - Ênfase6 2 7" xfId="1615"/>
    <cellStyle name="60% - Ênfase6 2 8" xfId="1616"/>
    <cellStyle name="60% - Ênfase6 2 9" xfId="1617"/>
    <cellStyle name="60% - Ênfase6 20" xfId="1618"/>
    <cellStyle name="60% - Ênfase6 21" xfId="1619"/>
    <cellStyle name="60% - Ênfase6 22" xfId="1620"/>
    <cellStyle name="60% - Ênfase6 23" xfId="1621"/>
    <cellStyle name="60% - Ênfase6 24" xfId="1622"/>
    <cellStyle name="60% - Ênfase6 25" xfId="1623"/>
    <cellStyle name="60% - Ênfase6 26" xfId="1624"/>
    <cellStyle name="60% - Ênfase6 27" xfId="1625"/>
    <cellStyle name="60% - Ênfase6 28" xfId="1626"/>
    <cellStyle name="60% - Ênfase6 29" xfId="1627"/>
    <cellStyle name="60% - Ênfase6 3" xfId="1628"/>
    <cellStyle name="60% - Ênfase6 30" xfId="1629"/>
    <cellStyle name="60% - Ênfase6 31" xfId="1630"/>
    <cellStyle name="60% - Ênfase6 32" xfId="1631"/>
    <cellStyle name="60% - Ênfase6 33" xfId="1632"/>
    <cellStyle name="60% - Ênfase6 34" xfId="1633"/>
    <cellStyle name="60% - Ênfase6 35" xfId="1634"/>
    <cellStyle name="60% - Ênfase6 4" xfId="1635"/>
    <cellStyle name="60% - Ênfase6 5" xfId="1636"/>
    <cellStyle name="60% - Ênfase6 6" xfId="1637"/>
    <cellStyle name="60% - Ênfase6 7" xfId="1638"/>
    <cellStyle name="60% - Ênfase6 8" xfId="1639"/>
    <cellStyle name="60% - Ênfase6 9" xfId="1640"/>
    <cellStyle name="Accent1" xfId="1641"/>
    <cellStyle name="Accent2" xfId="1642"/>
    <cellStyle name="Accent3" xfId="1643"/>
    <cellStyle name="Accent4" xfId="1644"/>
    <cellStyle name="Accent5" xfId="1645"/>
    <cellStyle name="Accent6" xfId="1646"/>
    <cellStyle name="anna" xfId="1647"/>
    <cellStyle name="background" xfId="1648"/>
    <cellStyle name="Bad" xfId="1649"/>
    <cellStyle name="Bol-Data" xfId="1650"/>
    <cellStyle name="bolet" xfId="1651"/>
    <cellStyle name="Bom 10" xfId="1652"/>
    <cellStyle name="Bom 11" xfId="1653"/>
    <cellStyle name="Bom 12" xfId="1654"/>
    <cellStyle name="Bom 13" xfId="1655"/>
    <cellStyle name="Bom 14" xfId="1656"/>
    <cellStyle name="Bom 15" xfId="1657"/>
    <cellStyle name="Bom 16" xfId="1658"/>
    <cellStyle name="Bom 17" xfId="1659"/>
    <cellStyle name="Bom 18" xfId="1660"/>
    <cellStyle name="Bom 19" xfId="1661"/>
    <cellStyle name="Bom 2" xfId="1662"/>
    <cellStyle name="Bom 2 10" xfId="1663"/>
    <cellStyle name="Bom 2 11" xfId="1664"/>
    <cellStyle name="Bom 2 12" xfId="1665"/>
    <cellStyle name="Bom 2 13" xfId="1666"/>
    <cellStyle name="Bom 2 14" xfId="1667"/>
    <cellStyle name="Bom 2 15" xfId="1668"/>
    <cellStyle name="Bom 2 16" xfId="1669"/>
    <cellStyle name="Bom 2 17" xfId="1670"/>
    <cellStyle name="Bom 2 18" xfId="1671"/>
    <cellStyle name="Bom 2 19" xfId="1672"/>
    <cellStyle name="Bom 2 2" xfId="1673"/>
    <cellStyle name="Bom 2 20" xfId="1674"/>
    <cellStyle name="Bom 2 21" xfId="1675"/>
    <cellStyle name="Bom 2 22" xfId="1676"/>
    <cellStyle name="Bom 2 23" xfId="1677"/>
    <cellStyle name="Bom 2 24" xfId="1678"/>
    <cellStyle name="Bom 2 25" xfId="1679"/>
    <cellStyle name="Bom 2 26" xfId="1680"/>
    <cellStyle name="Bom 2 27" xfId="1681"/>
    <cellStyle name="Bom 2 28" xfId="1682"/>
    <cellStyle name="Bom 2 29" xfId="1683"/>
    <cellStyle name="Bom 2 3" xfId="1684"/>
    <cellStyle name="Bom 2 30" xfId="1685"/>
    <cellStyle name="Bom 2 31" xfId="1686"/>
    <cellStyle name="Bom 2 32" xfId="1687"/>
    <cellStyle name="Bom 2 33" xfId="1688"/>
    <cellStyle name="Bom 2 34" xfId="1689"/>
    <cellStyle name="Bom 2 4" xfId="1690"/>
    <cellStyle name="Bom 2 5" xfId="1691"/>
    <cellStyle name="Bom 2 6" xfId="1692"/>
    <cellStyle name="Bom 2 7" xfId="1693"/>
    <cellStyle name="Bom 2 8" xfId="1694"/>
    <cellStyle name="Bom 2 9" xfId="1695"/>
    <cellStyle name="Bom 20" xfId="1696"/>
    <cellStyle name="Bom 21" xfId="1697"/>
    <cellStyle name="Bom 22" xfId="1698"/>
    <cellStyle name="Bom 23" xfId="1699"/>
    <cellStyle name="Bom 24" xfId="1700"/>
    <cellStyle name="Bom 25" xfId="1701"/>
    <cellStyle name="Bom 26" xfId="1702"/>
    <cellStyle name="Bom 27" xfId="1703"/>
    <cellStyle name="Bom 28" xfId="1704"/>
    <cellStyle name="Bom 29" xfId="1705"/>
    <cellStyle name="Bom 3" xfId="1706"/>
    <cellStyle name="Bom 30" xfId="1707"/>
    <cellStyle name="Bom 31" xfId="1708"/>
    <cellStyle name="Bom 32" xfId="1709"/>
    <cellStyle name="Bom 33" xfId="1710"/>
    <cellStyle name="Bom 34" xfId="1711"/>
    <cellStyle name="Bom 35" xfId="1712"/>
    <cellStyle name="Bom 4" xfId="1713"/>
    <cellStyle name="Bom 5" xfId="1714"/>
    <cellStyle name="Bom 6" xfId="1715"/>
    <cellStyle name="Bom 7" xfId="1716"/>
    <cellStyle name="Bom 8" xfId="1717"/>
    <cellStyle name="Bom 9" xfId="1718"/>
    <cellStyle name="BONITO" xfId="1719"/>
    <cellStyle name="Calculation" xfId="1720"/>
    <cellStyle name="Cálculo 10" xfId="1721"/>
    <cellStyle name="Cálculo 11" xfId="1722"/>
    <cellStyle name="Cálculo 12" xfId="1723"/>
    <cellStyle name="Cálculo 13" xfId="1724"/>
    <cellStyle name="Cálculo 14" xfId="1725"/>
    <cellStyle name="Cálculo 15" xfId="1726"/>
    <cellStyle name="Cálculo 16" xfId="1727"/>
    <cellStyle name="Cálculo 17" xfId="1728"/>
    <cellStyle name="Cálculo 18" xfId="1729"/>
    <cellStyle name="Cálculo 19" xfId="1730"/>
    <cellStyle name="Cálculo 2" xfId="1731"/>
    <cellStyle name="Cálculo 2 10" xfId="1732"/>
    <cellStyle name="Cálculo 2 11" xfId="1733"/>
    <cellStyle name="Cálculo 2 12" xfId="1734"/>
    <cellStyle name="Cálculo 2 13" xfId="1735"/>
    <cellStyle name="Cálculo 2 14" xfId="1736"/>
    <cellStyle name="Cálculo 2 15" xfId="1737"/>
    <cellStyle name="Cálculo 2 16" xfId="1738"/>
    <cellStyle name="Cálculo 2 17" xfId="1739"/>
    <cellStyle name="Cálculo 2 18" xfId="1740"/>
    <cellStyle name="Cálculo 2 19" xfId="1741"/>
    <cellStyle name="Cálculo 2 2" xfId="1742"/>
    <cellStyle name="Cálculo 2 20" xfId="1743"/>
    <cellStyle name="Cálculo 2 21" xfId="1744"/>
    <cellStyle name="Cálculo 2 22" xfId="1745"/>
    <cellStyle name="Cálculo 2 23" xfId="1746"/>
    <cellStyle name="Cálculo 2 24" xfId="1747"/>
    <cellStyle name="Cálculo 2 25" xfId="1748"/>
    <cellStyle name="Cálculo 2 26" xfId="1749"/>
    <cellStyle name="Cálculo 2 27" xfId="1750"/>
    <cellStyle name="Cálculo 2 28" xfId="1751"/>
    <cellStyle name="Cálculo 2 29" xfId="1752"/>
    <cellStyle name="Cálculo 2 3" xfId="1753"/>
    <cellStyle name="Cálculo 2 30" xfId="1754"/>
    <cellStyle name="Cálculo 2 31" xfId="1755"/>
    <cellStyle name="Cálculo 2 32" xfId="1756"/>
    <cellStyle name="Cálculo 2 33" xfId="1757"/>
    <cellStyle name="Cálculo 2 34" xfId="1758"/>
    <cellStyle name="Cálculo 2 4" xfId="1759"/>
    <cellStyle name="Cálculo 2 5" xfId="1760"/>
    <cellStyle name="Cálculo 2 6" xfId="1761"/>
    <cellStyle name="Cálculo 2 7" xfId="1762"/>
    <cellStyle name="Cálculo 2 8" xfId="1763"/>
    <cellStyle name="Cálculo 2 9" xfId="1764"/>
    <cellStyle name="Cálculo 20" xfId="1765"/>
    <cellStyle name="Cálculo 21" xfId="1766"/>
    <cellStyle name="Cálculo 22" xfId="1767"/>
    <cellStyle name="Cálculo 23" xfId="1768"/>
    <cellStyle name="Cálculo 24" xfId="1769"/>
    <cellStyle name="Cálculo 25" xfId="1770"/>
    <cellStyle name="Cálculo 26" xfId="1771"/>
    <cellStyle name="Cálculo 27" xfId="1772"/>
    <cellStyle name="Cálculo 28" xfId="1773"/>
    <cellStyle name="Cálculo 29" xfId="1774"/>
    <cellStyle name="Cálculo 3" xfId="1775"/>
    <cellStyle name="Cálculo 30" xfId="1776"/>
    <cellStyle name="Cálculo 31" xfId="1777"/>
    <cellStyle name="Cálculo 32" xfId="1778"/>
    <cellStyle name="Cálculo 33" xfId="1779"/>
    <cellStyle name="Cálculo 34" xfId="1780"/>
    <cellStyle name="Cálculo 35" xfId="1781"/>
    <cellStyle name="Cálculo 4" xfId="1782"/>
    <cellStyle name="Cálculo 5" xfId="1783"/>
    <cellStyle name="Cálculo 6" xfId="1784"/>
    <cellStyle name="Cálculo 7" xfId="1785"/>
    <cellStyle name="Cálculo 8" xfId="1786"/>
    <cellStyle name="Cálculo 9" xfId="1787"/>
    <cellStyle name="Célula de Verificação 10" xfId="1788"/>
    <cellStyle name="Célula de Verificação 11" xfId="1789"/>
    <cellStyle name="Célula de Verificação 12" xfId="1790"/>
    <cellStyle name="Célula de Verificação 13" xfId="1791"/>
    <cellStyle name="Célula de Verificação 14" xfId="1792"/>
    <cellStyle name="Célula de Verificação 15" xfId="1793"/>
    <cellStyle name="Célula de Verificação 16" xfId="1794"/>
    <cellStyle name="Célula de Verificação 17" xfId="1795"/>
    <cellStyle name="Célula de Verificação 18" xfId="1796"/>
    <cellStyle name="Célula de Verificação 19" xfId="1797"/>
    <cellStyle name="Célula de Verificação 2" xfId="1798"/>
    <cellStyle name="Célula de Verificação 2 10" xfId="1799"/>
    <cellStyle name="Célula de Verificação 2 11" xfId="1800"/>
    <cellStyle name="Célula de Verificação 2 12" xfId="1801"/>
    <cellStyle name="Célula de Verificação 2 13" xfId="1802"/>
    <cellStyle name="Célula de Verificação 2 14" xfId="1803"/>
    <cellStyle name="Célula de Verificação 2 15" xfId="1804"/>
    <cellStyle name="Célula de Verificação 2 16" xfId="1805"/>
    <cellStyle name="Célula de Verificação 2 17" xfId="1806"/>
    <cellStyle name="Célula de Verificação 2 18" xfId="1807"/>
    <cellStyle name="Célula de Verificação 2 19" xfId="1808"/>
    <cellStyle name="Célula de Verificação 2 2" xfId="1809"/>
    <cellStyle name="Célula de Verificação 2 20" xfId="1810"/>
    <cellStyle name="Célula de Verificação 2 21" xfId="1811"/>
    <cellStyle name="Célula de Verificação 2 22" xfId="1812"/>
    <cellStyle name="Célula de Verificação 2 23" xfId="1813"/>
    <cellStyle name="Célula de Verificação 2 24" xfId="1814"/>
    <cellStyle name="Célula de Verificação 2 25" xfId="1815"/>
    <cellStyle name="Célula de Verificação 2 26" xfId="1816"/>
    <cellStyle name="Célula de Verificação 2 27" xfId="1817"/>
    <cellStyle name="Célula de Verificação 2 28" xfId="1818"/>
    <cellStyle name="Célula de Verificação 2 29" xfId="1819"/>
    <cellStyle name="Célula de Verificação 2 3" xfId="1820"/>
    <cellStyle name="Célula de Verificação 2 30" xfId="1821"/>
    <cellStyle name="Célula de Verificação 2 31" xfId="1822"/>
    <cellStyle name="Célula de Verificação 2 32" xfId="1823"/>
    <cellStyle name="Célula de Verificação 2 33" xfId="1824"/>
    <cellStyle name="Célula de Verificação 2 34" xfId="1825"/>
    <cellStyle name="Célula de Verificação 2 4" xfId="1826"/>
    <cellStyle name="Célula de Verificação 2 5" xfId="1827"/>
    <cellStyle name="Célula de Verificação 2 6" xfId="1828"/>
    <cellStyle name="Célula de Verificação 2 7" xfId="1829"/>
    <cellStyle name="Célula de Verificação 2 8" xfId="1830"/>
    <cellStyle name="Célula de Verificação 2 9" xfId="1831"/>
    <cellStyle name="Célula de Verificação 20" xfId="1832"/>
    <cellStyle name="Célula de Verificação 21" xfId="1833"/>
    <cellStyle name="Célula de Verificação 22" xfId="1834"/>
    <cellStyle name="Célula de Verificação 23" xfId="1835"/>
    <cellStyle name="Célula de Verificação 24" xfId="1836"/>
    <cellStyle name="Célula de Verificação 25" xfId="1837"/>
    <cellStyle name="Célula de Verificação 26" xfId="1838"/>
    <cellStyle name="Célula de Verificação 27" xfId="1839"/>
    <cellStyle name="Célula de Verificação 28" xfId="1840"/>
    <cellStyle name="Célula de Verificação 29" xfId="1841"/>
    <cellStyle name="Célula de Verificação 3" xfId="1842"/>
    <cellStyle name="Célula de Verificação 30" xfId="1843"/>
    <cellStyle name="Célula de Verificação 31" xfId="1844"/>
    <cellStyle name="Célula de Verificação 32" xfId="1845"/>
    <cellStyle name="Célula de Verificação 33" xfId="1846"/>
    <cellStyle name="Célula de Verificação 34" xfId="1847"/>
    <cellStyle name="Célula de Verificação 35" xfId="1848"/>
    <cellStyle name="Célula de Verificação 4" xfId="1849"/>
    <cellStyle name="Célula de Verificação 5" xfId="1850"/>
    <cellStyle name="Célula de Verificação 6" xfId="1851"/>
    <cellStyle name="Célula de Verificação 7" xfId="1852"/>
    <cellStyle name="Célula de Verificação 8" xfId="1853"/>
    <cellStyle name="Célula de Verificação 9" xfId="1854"/>
    <cellStyle name="Célula Vinculada 10" xfId="1855"/>
    <cellStyle name="Célula Vinculada 11" xfId="1856"/>
    <cellStyle name="Célula Vinculada 12" xfId="1857"/>
    <cellStyle name="Célula Vinculada 13" xfId="1858"/>
    <cellStyle name="Célula Vinculada 14" xfId="1859"/>
    <cellStyle name="Célula Vinculada 15" xfId="1860"/>
    <cellStyle name="Célula Vinculada 16" xfId="1861"/>
    <cellStyle name="Célula Vinculada 17" xfId="1862"/>
    <cellStyle name="Célula Vinculada 18" xfId="1863"/>
    <cellStyle name="Célula Vinculada 19" xfId="1864"/>
    <cellStyle name="Célula Vinculada 2" xfId="1865"/>
    <cellStyle name="Célula Vinculada 2 10" xfId="1866"/>
    <cellStyle name="Célula Vinculada 2 11" xfId="1867"/>
    <cellStyle name="Célula Vinculada 2 12" xfId="1868"/>
    <cellStyle name="Célula Vinculada 2 13" xfId="1869"/>
    <cellStyle name="Célula Vinculada 2 14" xfId="1870"/>
    <cellStyle name="Célula Vinculada 2 15" xfId="1871"/>
    <cellStyle name="Célula Vinculada 2 16" xfId="1872"/>
    <cellStyle name="Célula Vinculada 2 17" xfId="1873"/>
    <cellStyle name="Célula Vinculada 2 18" xfId="1874"/>
    <cellStyle name="Célula Vinculada 2 19" xfId="1875"/>
    <cellStyle name="Célula Vinculada 2 2" xfId="1876"/>
    <cellStyle name="Célula Vinculada 2 20" xfId="1877"/>
    <cellStyle name="Célula Vinculada 2 21" xfId="1878"/>
    <cellStyle name="Célula Vinculada 2 22" xfId="1879"/>
    <cellStyle name="Célula Vinculada 2 23" xfId="1880"/>
    <cellStyle name="Célula Vinculada 2 24" xfId="1881"/>
    <cellStyle name="Célula Vinculada 2 25" xfId="1882"/>
    <cellStyle name="Célula Vinculada 2 26" xfId="1883"/>
    <cellStyle name="Célula Vinculada 2 27" xfId="1884"/>
    <cellStyle name="Célula Vinculada 2 28" xfId="1885"/>
    <cellStyle name="Célula Vinculada 2 29" xfId="1886"/>
    <cellStyle name="Célula Vinculada 2 3" xfId="1887"/>
    <cellStyle name="Célula Vinculada 2 30" xfId="1888"/>
    <cellStyle name="Célula Vinculada 2 31" xfId="1889"/>
    <cellStyle name="Célula Vinculada 2 32" xfId="1890"/>
    <cellStyle name="Célula Vinculada 2 33" xfId="1891"/>
    <cellStyle name="Célula Vinculada 2 34" xfId="1892"/>
    <cellStyle name="Célula Vinculada 2 4" xfId="1893"/>
    <cellStyle name="Célula Vinculada 2 5" xfId="1894"/>
    <cellStyle name="Célula Vinculada 2 6" xfId="1895"/>
    <cellStyle name="Célula Vinculada 2 7" xfId="1896"/>
    <cellStyle name="Célula Vinculada 2 8" xfId="1897"/>
    <cellStyle name="Célula Vinculada 2 9" xfId="1898"/>
    <cellStyle name="Célula Vinculada 20" xfId="1899"/>
    <cellStyle name="Célula Vinculada 21" xfId="1900"/>
    <cellStyle name="Célula Vinculada 22" xfId="1901"/>
    <cellStyle name="Célula Vinculada 23" xfId="1902"/>
    <cellStyle name="Célula Vinculada 24" xfId="1903"/>
    <cellStyle name="Célula Vinculada 25" xfId="1904"/>
    <cellStyle name="Célula Vinculada 26" xfId="1905"/>
    <cellStyle name="Célula Vinculada 27" xfId="1906"/>
    <cellStyle name="Célula Vinculada 28" xfId="1907"/>
    <cellStyle name="Célula Vinculada 29" xfId="1908"/>
    <cellStyle name="Célula Vinculada 3" xfId="1909"/>
    <cellStyle name="Célula Vinculada 30" xfId="1910"/>
    <cellStyle name="Célula Vinculada 31" xfId="1911"/>
    <cellStyle name="Célula Vinculada 32" xfId="1912"/>
    <cellStyle name="Célula Vinculada 33" xfId="1913"/>
    <cellStyle name="Célula Vinculada 34" xfId="1914"/>
    <cellStyle name="Célula Vinculada 35" xfId="1915"/>
    <cellStyle name="Célula Vinculada 4" xfId="1916"/>
    <cellStyle name="Célula Vinculada 5" xfId="1917"/>
    <cellStyle name="Célula Vinculada 6" xfId="1918"/>
    <cellStyle name="Célula Vinculada 7" xfId="1919"/>
    <cellStyle name="Célula Vinculada 8" xfId="1920"/>
    <cellStyle name="Célula Vinculada 9" xfId="1921"/>
    <cellStyle name="Check Cell" xfId="1922"/>
    <cellStyle name="checkExposure" xfId="1923"/>
    <cellStyle name="Comma [0]" xfId="1924"/>
    <cellStyle name="Comma [2]" xfId="1925"/>
    <cellStyle name="Comma 2" xfId="1926"/>
    <cellStyle name="Comma 2 2" xfId="1927"/>
    <cellStyle name="Comma 2 3" xfId="1928"/>
    <cellStyle name="Comma 3" xfId="1929"/>
    <cellStyle name="Comma_Adjusted Book value" xfId="1930"/>
    <cellStyle name="Comma0" xfId="1931"/>
    <cellStyle name="Currency [0]" xfId="1932"/>
    <cellStyle name="Currency_~0055109" xfId="1933"/>
    <cellStyle name="Currency0" xfId="1934"/>
    <cellStyle name="Data" xfId="1935"/>
    <cellStyle name="Data1" xfId="1936"/>
    <cellStyle name="Data2" xfId="1937"/>
    <cellStyle name="Data4" xfId="1938"/>
    <cellStyle name="Data5" xfId="1939"/>
    <cellStyle name="DC_DESCRICAO" xfId="1940"/>
    <cellStyle name="dd/mm" xfId="1941"/>
    <cellStyle name="dd/mm/aa" xfId="1942"/>
    <cellStyle name="dd/mm_Base_UBT_Agosto" xfId="1943"/>
    <cellStyle name="dd/mmm/aa" xfId="1944"/>
    <cellStyle name="Ênfase1 10" xfId="1945"/>
    <cellStyle name="Ênfase1 11" xfId="1946"/>
    <cellStyle name="Ênfase1 12" xfId="1947"/>
    <cellStyle name="Ênfase1 13" xfId="1948"/>
    <cellStyle name="Ênfase1 14" xfId="1949"/>
    <cellStyle name="Ênfase1 15" xfId="1950"/>
    <cellStyle name="Ênfase1 16" xfId="1951"/>
    <cellStyle name="Ênfase1 17" xfId="1952"/>
    <cellStyle name="Ênfase1 18" xfId="1953"/>
    <cellStyle name="Ênfase1 19" xfId="1954"/>
    <cellStyle name="Ênfase1 2" xfId="1955"/>
    <cellStyle name="Ênfase1 2 10" xfId="1956"/>
    <cellStyle name="Ênfase1 2 11" xfId="1957"/>
    <cellStyle name="Ênfase1 2 12" xfId="1958"/>
    <cellStyle name="Ênfase1 2 13" xfId="1959"/>
    <cellStyle name="Ênfase1 2 14" xfId="1960"/>
    <cellStyle name="Ênfase1 2 15" xfId="1961"/>
    <cellStyle name="Ênfase1 2 16" xfId="1962"/>
    <cellStyle name="Ênfase1 2 17" xfId="1963"/>
    <cellStyle name="Ênfase1 2 18" xfId="1964"/>
    <cellStyle name="Ênfase1 2 19" xfId="1965"/>
    <cellStyle name="Ênfase1 2 2" xfId="1966"/>
    <cellStyle name="Ênfase1 2 20" xfId="1967"/>
    <cellStyle name="Ênfase1 2 21" xfId="1968"/>
    <cellStyle name="Ênfase1 2 22" xfId="1969"/>
    <cellStyle name="Ênfase1 2 23" xfId="1970"/>
    <cellStyle name="Ênfase1 2 24" xfId="1971"/>
    <cellStyle name="Ênfase1 2 25" xfId="1972"/>
    <cellStyle name="Ênfase1 2 26" xfId="1973"/>
    <cellStyle name="Ênfase1 2 27" xfId="1974"/>
    <cellStyle name="Ênfase1 2 28" xfId="1975"/>
    <cellStyle name="Ênfase1 2 29" xfId="1976"/>
    <cellStyle name="Ênfase1 2 3" xfId="1977"/>
    <cellStyle name="Ênfase1 2 30" xfId="1978"/>
    <cellStyle name="Ênfase1 2 31" xfId="1979"/>
    <cellStyle name="Ênfase1 2 32" xfId="1980"/>
    <cellStyle name="Ênfase1 2 33" xfId="1981"/>
    <cellStyle name="Ênfase1 2 34" xfId="1982"/>
    <cellStyle name="Ênfase1 2 4" xfId="1983"/>
    <cellStyle name="Ênfase1 2 5" xfId="1984"/>
    <cellStyle name="Ênfase1 2 6" xfId="1985"/>
    <cellStyle name="Ênfase1 2 7" xfId="1986"/>
    <cellStyle name="Ênfase1 2 8" xfId="1987"/>
    <cellStyle name="Ênfase1 2 9" xfId="1988"/>
    <cellStyle name="Ênfase1 20" xfId="1989"/>
    <cellStyle name="Ênfase1 21" xfId="1990"/>
    <cellStyle name="Ênfase1 22" xfId="1991"/>
    <cellStyle name="Ênfase1 23" xfId="1992"/>
    <cellStyle name="Ênfase1 24" xfId="1993"/>
    <cellStyle name="Ênfase1 25" xfId="1994"/>
    <cellStyle name="Ênfase1 26" xfId="1995"/>
    <cellStyle name="Ênfase1 27" xfId="1996"/>
    <cellStyle name="Ênfase1 28" xfId="1997"/>
    <cellStyle name="Ênfase1 29" xfId="1998"/>
    <cellStyle name="Ênfase1 3" xfId="1999"/>
    <cellStyle name="Ênfase1 30" xfId="2000"/>
    <cellStyle name="Ênfase1 31" xfId="2001"/>
    <cellStyle name="Ênfase1 32" xfId="2002"/>
    <cellStyle name="Ênfase1 33" xfId="2003"/>
    <cellStyle name="Ênfase1 34" xfId="2004"/>
    <cellStyle name="Ênfase1 35" xfId="2005"/>
    <cellStyle name="Ênfase1 4" xfId="2006"/>
    <cellStyle name="Ênfase1 5" xfId="2007"/>
    <cellStyle name="Ênfase1 6" xfId="2008"/>
    <cellStyle name="Ênfase1 7" xfId="2009"/>
    <cellStyle name="Ênfase1 8" xfId="2010"/>
    <cellStyle name="Ênfase1 9" xfId="2011"/>
    <cellStyle name="Ênfase2 10" xfId="2012"/>
    <cellStyle name="Ênfase2 11" xfId="2013"/>
    <cellStyle name="Ênfase2 12" xfId="2014"/>
    <cellStyle name="Ênfase2 13" xfId="2015"/>
    <cellStyle name="Ênfase2 14" xfId="2016"/>
    <cellStyle name="Ênfase2 15" xfId="2017"/>
    <cellStyle name="Ênfase2 16" xfId="2018"/>
    <cellStyle name="Ênfase2 17" xfId="2019"/>
    <cellStyle name="Ênfase2 18" xfId="2020"/>
    <cellStyle name="Ênfase2 19" xfId="2021"/>
    <cellStyle name="Ênfase2 2" xfId="2022"/>
    <cellStyle name="Ênfase2 2 10" xfId="2023"/>
    <cellStyle name="Ênfase2 2 11" xfId="2024"/>
    <cellStyle name="Ênfase2 2 12" xfId="2025"/>
    <cellStyle name="Ênfase2 2 13" xfId="2026"/>
    <cellStyle name="Ênfase2 2 14" xfId="2027"/>
    <cellStyle name="Ênfase2 2 15" xfId="2028"/>
    <cellStyle name="Ênfase2 2 16" xfId="2029"/>
    <cellStyle name="Ênfase2 2 17" xfId="2030"/>
    <cellStyle name="Ênfase2 2 18" xfId="2031"/>
    <cellStyle name="Ênfase2 2 19" xfId="2032"/>
    <cellStyle name="Ênfase2 2 2" xfId="2033"/>
    <cellStyle name="Ênfase2 2 20" xfId="2034"/>
    <cellStyle name="Ênfase2 2 21" xfId="2035"/>
    <cellStyle name="Ênfase2 2 22" xfId="2036"/>
    <cellStyle name="Ênfase2 2 23" xfId="2037"/>
    <cellStyle name="Ênfase2 2 24" xfId="2038"/>
    <cellStyle name="Ênfase2 2 25" xfId="2039"/>
    <cellStyle name="Ênfase2 2 26" xfId="2040"/>
    <cellStyle name="Ênfase2 2 27" xfId="2041"/>
    <cellStyle name="Ênfase2 2 28" xfId="2042"/>
    <cellStyle name="Ênfase2 2 29" xfId="2043"/>
    <cellStyle name="Ênfase2 2 3" xfId="2044"/>
    <cellStyle name="Ênfase2 2 30" xfId="2045"/>
    <cellStyle name="Ênfase2 2 31" xfId="2046"/>
    <cellStyle name="Ênfase2 2 32" xfId="2047"/>
    <cellStyle name="Ênfase2 2 33" xfId="2048"/>
    <cellStyle name="Ênfase2 2 34" xfId="2049"/>
    <cellStyle name="Ênfase2 2 4" xfId="2050"/>
    <cellStyle name="Ênfase2 2 5" xfId="2051"/>
    <cellStyle name="Ênfase2 2 6" xfId="2052"/>
    <cellStyle name="Ênfase2 2 7" xfId="2053"/>
    <cellStyle name="Ênfase2 2 8" xfId="2054"/>
    <cellStyle name="Ênfase2 2 9" xfId="2055"/>
    <cellStyle name="Ênfase2 20" xfId="2056"/>
    <cellStyle name="Ênfase2 21" xfId="2057"/>
    <cellStyle name="Ênfase2 22" xfId="2058"/>
    <cellStyle name="Ênfase2 23" xfId="2059"/>
    <cellStyle name="Ênfase2 24" xfId="2060"/>
    <cellStyle name="Ênfase2 25" xfId="2061"/>
    <cellStyle name="Ênfase2 26" xfId="2062"/>
    <cellStyle name="Ênfase2 27" xfId="2063"/>
    <cellStyle name="Ênfase2 28" xfId="2064"/>
    <cellStyle name="Ênfase2 29" xfId="2065"/>
    <cellStyle name="Ênfase2 3" xfId="2066"/>
    <cellStyle name="Ênfase2 30" xfId="2067"/>
    <cellStyle name="Ênfase2 31" xfId="2068"/>
    <cellStyle name="Ênfase2 32" xfId="2069"/>
    <cellStyle name="Ênfase2 33" xfId="2070"/>
    <cellStyle name="Ênfase2 34" xfId="2071"/>
    <cellStyle name="Ênfase2 35" xfId="2072"/>
    <cellStyle name="Ênfase2 4" xfId="2073"/>
    <cellStyle name="Ênfase2 5" xfId="2074"/>
    <cellStyle name="Ênfase2 6" xfId="2075"/>
    <cellStyle name="Ênfase2 7" xfId="2076"/>
    <cellStyle name="Ênfase2 8" xfId="2077"/>
    <cellStyle name="Ênfase2 9" xfId="2078"/>
    <cellStyle name="Ênfase3 10" xfId="2079"/>
    <cellStyle name="Ênfase3 11" xfId="2080"/>
    <cellStyle name="Ênfase3 12" xfId="2081"/>
    <cellStyle name="Ênfase3 13" xfId="2082"/>
    <cellStyle name="Ênfase3 14" xfId="2083"/>
    <cellStyle name="Ênfase3 15" xfId="2084"/>
    <cellStyle name="Ênfase3 16" xfId="2085"/>
    <cellStyle name="Ênfase3 17" xfId="2086"/>
    <cellStyle name="Ênfase3 18" xfId="2087"/>
    <cellStyle name="Ênfase3 19" xfId="2088"/>
    <cellStyle name="Ênfase3 2" xfId="2089"/>
    <cellStyle name="Ênfase3 2 10" xfId="2090"/>
    <cellStyle name="Ênfase3 2 11" xfId="2091"/>
    <cellStyle name="Ênfase3 2 12" xfId="2092"/>
    <cellStyle name="Ênfase3 2 13" xfId="2093"/>
    <cellStyle name="Ênfase3 2 14" xfId="2094"/>
    <cellStyle name="Ênfase3 2 15" xfId="2095"/>
    <cellStyle name="Ênfase3 2 16" xfId="2096"/>
    <cellStyle name="Ênfase3 2 17" xfId="2097"/>
    <cellStyle name="Ênfase3 2 18" xfId="2098"/>
    <cellStyle name="Ênfase3 2 19" xfId="2099"/>
    <cellStyle name="Ênfase3 2 2" xfId="2100"/>
    <cellStyle name="Ênfase3 2 20" xfId="2101"/>
    <cellStyle name="Ênfase3 2 21" xfId="2102"/>
    <cellStyle name="Ênfase3 2 22" xfId="2103"/>
    <cellStyle name="Ênfase3 2 23" xfId="2104"/>
    <cellStyle name="Ênfase3 2 24" xfId="2105"/>
    <cellStyle name="Ênfase3 2 25" xfId="2106"/>
    <cellStyle name="Ênfase3 2 26" xfId="2107"/>
    <cellStyle name="Ênfase3 2 27" xfId="2108"/>
    <cellStyle name="Ênfase3 2 28" xfId="2109"/>
    <cellStyle name="Ênfase3 2 29" xfId="2110"/>
    <cellStyle name="Ênfase3 2 3" xfId="2111"/>
    <cellStyle name="Ênfase3 2 30" xfId="2112"/>
    <cellStyle name="Ênfase3 2 31" xfId="2113"/>
    <cellStyle name="Ênfase3 2 32" xfId="2114"/>
    <cellStyle name="Ênfase3 2 33" xfId="2115"/>
    <cellStyle name="Ênfase3 2 34" xfId="2116"/>
    <cellStyle name="Ênfase3 2 4" xfId="2117"/>
    <cellStyle name="Ênfase3 2 5" xfId="2118"/>
    <cellStyle name="Ênfase3 2 6" xfId="2119"/>
    <cellStyle name="Ênfase3 2 7" xfId="2120"/>
    <cellStyle name="Ênfase3 2 8" xfId="2121"/>
    <cellStyle name="Ênfase3 2 9" xfId="2122"/>
    <cellStyle name="Ênfase3 20" xfId="2123"/>
    <cellStyle name="Ênfase3 21" xfId="2124"/>
    <cellStyle name="Ênfase3 22" xfId="2125"/>
    <cellStyle name="Ênfase3 23" xfId="2126"/>
    <cellStyle name="Ênfase3 24" xfId="2127"/>
    <cellStyle name="Ênfase3 25" xfId="2128"/>
    <cellStyle name="Ênfase3 26" xfId="2129"/>
    <cellStyle name="Ênfase3 27" xfId="2130"/>
    <cellStyle name="Ênfase3 28" xfId="2131"/>
    <cellStyle name="Ênfase3 29" xfId="2132"/>
    <cellStyle name="Ênfase3 3" xfId="2133"/>
    <cellStyle name="Ênfase3 30" xfId="2134"/>
    <cellStyle name="Ênfase3 31" xfId="2135"/>
    <cellStyle name="Ênfase3 32" xfId="2136"/>
    <cellStyle name="Ênfase3 33" xfId="2137"/>
    <cellStyle name="Ênfase3 34" xfId="2138"/>
    <cellStyle name="Ênfase3 35" xfId="2139"/>
    <cellStyle name="Ênfase3 4" xfId="2140"/>
    <cellStyle name="Ênfase3 5" xfId="2141"/>
    <cellStyle name="Ênfase3 6" xfId="2142"/>
    <cellStyle name="Ênfase3 7" xfId="2143"/>
    <cellStyle name="Ênfase3 8" xfId="2144"/>
    <cellStyle name="Ênfase3 9" xfId="2145"/>
    <cellStyle name="Ênfase4 10" xfId="2146"/>
    <cellStyle name="Ênfase4 11" xfId="2147"/>
    <cellStyle name="Ênfase4 12" xfId="2148"/>
    <cellStyle name="Ênfase4 13" xfId="2149"/>
    <cellStyle name="Ênfase4 14" xfId="2150"/>
    <cellStyle name="Ênfase4 15" xfId="2151"/>
    <cellStyle name="Ênfase4 16" xfId="2152"/>
    <cellStyle name="Ênfase4 17" xfId="2153"/>
    <cellStyle name="Ênfase4 18" xfId="2154"/>
    <cellStyle name="Ênfase4 19" xfId="2155"/>
    <cellStyle name="Ênfase4 2" xfId="2156"/>
    <cellStyle name="Ênfase4 2 10" xfId="2157"/>
    <cellStyle name="Ênfase4 2 11" xfId="2158"/>
    <cellStyle name="Ênfase4 2 12" xfId="2159"/>
    <cellStyle name="Ênfase4 2 13" xfId="2160"/>
    <cellStyle name="Ênfase4 2 14" xfId="2161"/>
    <cellStyle name="Ênfase4 2 15" xfId="2162"/>
    <cellStyle name="Ênfase4 2 16" xfId="2163"/>
    <cellStyle name="Ênfase4 2 17" xfId="2164"/>
    <cellStyle name="Ênfase4 2 18" xfId="2165"/>
    <cellStyle name="Ênfase4 2 19" xfId="2166"/>
    <cellStyle name="Ênfase4 2 2" xfId="2167"/>
    <cellStyle name="Ênfase4 2 20" xfId="2168"/>
    <cellStyle name="Ênfase4 2 21" xfId="2169"/>
    <cellStyle name="Ênfase4 2 22" xfId="2170"/>
    <cellStyle name="Ênfase4 2 23" xfId="2171"/>
    <cellStyle name="Ênfase4 2 24" xfId="2172"/>
    <cellStyle name="Ênfase4 2 25" xfId="2173"/>
    <cellStyle name="Ênfase4 2 26" xfId="2174"/>
    <cellStyle name="Ênfase4 2 27" xfId="2175"/>
    <cellStyle name="Ênfase4 2 28" xfId="2176"/>
    <cellStyle name="Ênfase4 2 29" xfId="2177"/>
    <cellStyle name="Ênfase4 2 3" xfId="2178"/>
    <cellStyle name="Ênfase4 2 30" xfId="2179"/>
    <cellStyle name="Ênfase4 2 31" xfId="2180"/>
    <cellStyle name="Ênfase4 2 32" xfId="2181"/>
    <cellStyle name="Ênfase4 2 33" xfId="2182"/>
    <cellStyle name="Ênfase4 2 34" xfId="2183"/>
    <cellStyle name="Ênfase4 2 4" xfId="2184"/>
    <cellStyle name="Ênfase4 2 5" xfId="2185"/>
    <cellStyle name="Ênfase4 2 6" xfId="2186"/>
    <cellStyle name="Ênfase4 2 7" xfId="2187"/>
    <cellStyle name="Ênfase4 2 8" xfId="2188"/>
    <cellStyle name="Ênfase4 2 9" xfId="2189"/>
    <cellStyle name="Ênfase4 20" xfId="2190"/>
    <cellStyle name="Ênfase4 21" xfId="2191"/>
    <cellStyle name="Ênfase4 22" xfId="2192"/>
    <cellStyle name="Ênfase4 23" xfId="2193"/>
    <cellStyle name="Ênfase4 24" xfId="2194"/>
    <cellStyle name="Ênfase4 25" xfId="2195"/>
    <cellStyle name="Ênfase4 26" xfId="2196"/>
    <cellStyle name="Ênfase4 27" xfId="2197"/>
    <cellStyle name="Ênfase4 28" xfId="2198"/>
    <cellStyle name="Ênfase4 29" xfId="2199"/>
    <cellStyle name="Ênfase4 3" xfId="2200"/>
    <cellStyle name="Ênfase4 30" xfId="2201"/>
    <cellStyle name="Ênfase4 31" xfId="2202"/>
    <cellStyle name="Ênfase4 32" xfId="2203"/>
    <cellStyle name="Ênfase4 33" xfId="2204"/>
    <cellStyle name="Ênfase4 34" xfId="2205"/>
    <cellStyle name="Ênfase4 35" xfId="2206"/>
    <cellStyle name="Ênfase4 4" xfId="2207"/>
    <cellStyle name="Ênfase4 5" xfId="2208"/>
    <cellStyle name="Ênfase4 6" xfId="2209"/>
    <cellStyle name="Ênfase4 7" xfId="2210"/>
    <cellStyle name="Ênfase4 8" xfId="2211"/>
    <cellStyle name="Ênfase4 9" xfId="2212"/>
    <cellStyle name="Ênfase5 10" xfId="2213"/>
    <cellStyle name="Ênfase5 11" xfId="2214"/>
    <cellStyle name="Ênfase5 12" xfId="2215"/>
    <cellStyle name="Ênfase5 13" xfId="2216"/>
    <cellStyle name="Ênfase5 14" xfId="2217"/>
    <cellStyle name="Ênfase5 15" xfId="2218"/>
    <cellStyle name="Ênfase5 16" xfId="2219"/>
    <cellStyle name="Ênfase5 17" xfId="2220"/>
    <cellStyle name="Ênfase5 18" xfId="2221"/>
    <cellStyle name="Ênfase5 19" xfId="2222"/>
    <cellStyle name="Ênfase5 2" xfId="2223"/>
    <cellStyle name="Ênfase5 2 10" xfId="2224"/>
    <cellStyle name="Ênfase5 2 11" xfId="2225"/>
    <cellStyle name="Ênfase5 2 12" xfId="2226"/>
    <cellStyle name="Ênfase5 2 13" xfId="2227"/>
    <cellStyle name="Ênfase5 2 14" xfId="2228"/>
    <cellStyle name="Ênfase5 2 15" xfId="2229"/>
    <cellStyle name="Ênfase5 2 16" xfId="2230"/>
    <cellStyle name="Ênfase5 2 17" xfId="2231"/>
    <cellStyle name="Ênfase5 2 18" xfId="2232"/>
    <cellStyle name="Ênfase5 2 19" xfId="2233"/>
    <cellStyle name="Ênfase5 2 2" xfId="2234"/>
    <cellStyle name="Ênfase5 2 20" xfId="2235"/>
    <cellStyle name="Ênfase5 2 21" xfId="2236"/>
    <cellStyle name="Ênfase5 2 22" xfId="2237"/>
    <cellStyle name="Ênfase5 2 23" xfId="2238"/>
    <cellStyle name="Ênfase5 2 24" xfId="2239"/>
    <cellStyle name="Ênfase5 2 25" xfId="2240"/>
    <cellStyle name="Ênfase5 2 26" xfId="2241"/>
    <cellStyle name="Ênfase5 2 27" xfId="2242"/>
    <cellStyle name="Ênfase5 2 28" xfId="2243"/>
    <cellStyle name="Ênfase5 2 29" xfId="2244"/>
    <cellStyle name="Ênfase5 2 3" xfId="2245"/>
    <cellStyle name="Ênfase5 2 30" xfId="2246"/>
    <cellStyle name="Ênfase5 2 31" xfId="2247"/>
    <cellStyle name="Ênfase5 2 32" xfId="2248"/>
    <cellStyle name="Ênfase5 2 33" xfId="2249"/>
    <cellStyle name="Ênfase5 2 34" xfId="2250"/>
    <cellStyle name="Ênfase5 2 4" xfId="2251"/>
    <cellStyle name="Ênfase5 2 5" xfId="2252"/>
    <cellStyle name="Ênfase5 2 6" xfId="2253"/>
    <cellStyle name="Ênfase5 2 7" xfId="2254"/>
    <cellStyle name="Ênfase5 2 8" xfId="2255"/>
    <cellStyle name="Ênfase5 2 9" xfId="2256"/>
    <cellStyle name="Ênfase5 20" xfId="2257"/>
    <cellStyle name="Ênfase5 21" xfId="2258"/>
    <cellStyle name="Ênfase5 22" xfId="2259"/>
    <cellStyle name="Ênfase5 23" xfId="2260"/>
    <cellStyle name="Ênfase5 24" xfId="2261"/>
    <cellStyle name="Ênfase5 25" xfId="2262"/>
    <cellStyle name="Ênfase5 26" xfId="2263"/>
    <cellStyle name="Ênfase5 27" xfId="2264"/>
    <cellStyle name="Ênfase5 28" xfId="2265"/>
    <cellStyle name="Ênfase5 29" xfId="2266"/>
    <cellStyle name="Ênfase5 3" xfId="2267"/>
    <cellStyle name="Ênfase5 30" xfId="2268"/>
    <cellStyle name="Ênfase5 31" xfId="2269"/>
    <cellStyle name="Ênfase5 32" xfId="2270"/>
    <cellStyle name="Ênfase5 33" xfId="2271"/>
    <cellStyle name="Ênfase5 34" xfId="2272"/>
    <cellStyle name="Ênfase5 35" xfId="2273"/>
    <cellStyle name="Ênfase5 4" xfId="2274"/>
    <cellStyle name="Ênfase5 5" xfId="2275"/>
    <cellStyle name="Ênfase5 6" xfId="2276"/>
    <cellStyle name="Ênfase5 7" xfId="2277"/>
    <cellStyle name="Ênfase5 8" xfId="2278"/>
    <cellStyle name="Ênfase5 9" xfId="2279"/>
    <cellStyle name="Ênfase6 10" xfId="2280"/>
    <cellStyle name="Ênfase6 11" xfId="2281"/>
    <cellStyle name="Ênfase6 12" xfId="2282"/>
    <cellStyle name="Ênfase6 13" xfId="2283"/>
    <cellStyle name="Ênfase6 14" xfId="2284"/>
    <cellStyle name="Ênfase6 15" xfId="2285"/>
    <cellStyle name="Ênfase6 16" xfId="2286"/>
    <cellStyle name="Ênfase6 17" xfId="2287"/>
    <cellStyle name="Ênfase6 18" xfId="2288"/>
    <cellStyle name="Ênfase6 19" xfId="2289"/>
    <cellStyle name="Ênfase6 2" xfId="2290"/>
    <cellStyle name="Ênfase6 2 10" xfId="2291"/>
    <cellStyle name="Ênfase6 2 11" xfId="2292"/>
    <cellStyle name="Ênfase6 2 12" xfId="2293"/>
    <cellStyle name="Ênfase6 2 13" xfId="2294"/>
    <cellStyle name="Ênfase6 2 14" xfId="2295"/>
    <cellStyle name="Ênfase6 2 15" xfId="2296"/>
    <cellStyle name="Ênfase6 2 16" xfId="2297"/>
    <cellStyle name="Ênfase6 2 17" xfId="2298"/>
    <cellStyle name="Ênfase6 2 18" xfId="2299"/>
    <cellStyle name="Ênfase6 2 19" xfId="2300"/>
    <cellStyle name="Ênfase6 2 2" xfId="2301"/>
    <cellStyle name="Ênfase6 2 20" xfId="2302"/>
    <cellStyle name="Ênfase6 2 21" xfId="2303"/>
    <cellStyle name="Ênfase6 2 22" xfId="2304"/>
    <cellStyle name="Ênfase6 2 23" xfId="2305"/>
    <cellStyle name="Ênfase6 2 24" xfId="2306"/>
    <cellStyle name="Ênfase6 2 25" xfId="2307"/>
    <cellStyle name="Ênfase6 2 26" xfId="2308"/>
    <cellStyle name="Ênfase6 2 27" xfId="2309"/>
    <cellStyle name="Ênfase6 2 28" xfId="2310"/>
    <cellStyle name="Ênfase6 2 29" xfId="2311"/>
    <cellStyle name="Ênfase6 2 3" xfId="2312"/>
    <cellStyle name="Ênfase6 2 30" xfId="2313"/>
    <cellStyle name="Ênfase6 2 31" xfId="2314"/>
    <cellStyle name="Ênfase6 2 32" xfId="2315"/>
    <cellStyle name="Ênfase6 2 33" xfId="2316"/>
    <cellStyle name="Ênfase6 2 34" xfId="2317"/>
    <cellStyle name="Ênfase6 2 4" xfId="2318"/>
    <cellStyle name="Ênfase6 2 5" xfId="2319"/>
    <cellStyle name="Ênfase6 2 6" xfId="2320"/>
    <cellStyle name="Ênfase6 2 7" xfId="2321"/>
    <cellStyle name="Ênfase6 2 8" xfId="2322"/>
    <cellStyle name="Ênfase6 2 9" xfId="2323"/>
    <cellStyle name="Ênfase6 20" xfId="2324"/>
    <cellStyle name="Ênfase6 21" xfId="2325"/>
    <cellStyle name="Ênfase6 22" xfId="2326"/>
    <cellStyle name="Ênfase6 23" xfId="2327"/>
    <cellStyle name="Ênfase6 24" xfId="2328"/>
    <cellStyle name="Ênfase6 25" xfId="2329"/>
    <cellStyle name="Ênfase6 26" xfId="2330"/>
    <cellStyle name="Ênfase6 27" xfId="2331"/>
    <cellStyle name="Ênfase6 28" xfId="2332"/>
    <cellStyle name="Ênfase6 29" xfId="2333"/>
    <cellStyle name="Ênfase6 3" xfId="2334"/>
    <cellStyle name="Ênfase6 30" xfId="2335"/>
    <cellStyle name="Ênfase6 31" xfId="2336"/>
    <cellStyle name="Ênfase6 32" xfId="2337"/>
    <cellStyle name="Ênfase6 33" xfId="2338"/>
    <cellStyle name="Ênfase6 34" xfId="2339"/>
    <cellStyle name="Ênfase6 35" xfId="2340"/>
    <cellStyle name="Ênfase6 4" xfId="2341"/>
    <cellStyle name="Ênfase6 5" xfId="2342"/>
    <cellStyle name="Ênfase6 6" xfId="2343"/>
    <cellStyle name="Ênfase6 7" xfId="2344"/>
    <cellStyle name="Ênfase6 8" xfId="2345"/>
    <cellStyle name="Ênfase6 9" xfId="2346"/>
    <cellStyle name="Entrada 10" xfId="2347"/>
    <cellStyle name="Entrada 11" xfId="2348"/>
    <cellStyle name="Entrada 12" xfId="2349"/>
    <cellStyle name="Entrada 13" xfId="2350"/>
    <cellStyle name="Entrada 14" xfId="2351"/>
    <cellStyle name="Entrada 15" xfId="2352"/>
    <cellStyle name="Entrada 16" xfId="2353"/>
    <cellStyle name="Entrada 17" xfId="2354"/>
    <cellStyle name="Entrada 18" xfId="2355"/>
    <cellStyle name="Entrada 19" xfId="2356"/>
    <cellStyle name="Entrada 2" xfId="2357"/>
    <cellStyle name="Entrada 2 10" xfId="2358"/>
    <cellStyle name="Entrada 2 11" xfId="2359"/>
    <cellStyle name="Entrada 2 12" xfId="2360"/>
    <cellStyle name="Entrada 2 13" xfId="2361"/>
    <cellStyle name="Entrada 2 14" xfId="2362"/>
    <cellStyle name="Entrada 2 15" xfId="2363"/>
    <cellStyle name="Entrada 2 16" xfId="2364"/>
    <cellStyle name="Entrada 2 17" xfId="2365"/>
    <cellStyle name="Entrada 2 18" xfId="2366"/>
    <cellStyle name="Entrada 2 19" xfId="2367"/>
    <cellStyle name="Entrada 2 2" xfId="2368"/>
    <cellStyle name="Entrada 2 20" xfId="2369"/>
    <cellStyle name="Entrada 2 21" xfId="2370"/>
    <cellStyle name="Entrada 2 22" xfId="2371"/>
    <cellStyle name="Entrada 2 23" xfId="2372"/>
    <cellStyle name="Entrada 2 24" xfId="2373"/>
    <cellStyle name="Entrada 2 25" xfId="2374"/>
    <cellStyle name="Entrada 2 26" xfId="2375"/>
    <cellStyle name="Entrada 2 27" xfId="2376"/>
    <cellStyle name="Entrada 2 28" xfId="2377"/>
    <cellStyle name="Entrada 2 29" xfId="2378"/>
    <cellStyle name="Entrada 2 3" xfId="2379"/>
    <cellStyle name="Entrada 2 30" xfId="2380"/>
    <cellStyle name="Entrada 2 31" xfId="2381"/>
    <cellStyle name="Entrada 2 32" xfId="2382"/>
    <cellStyle name="Entrada 2 33" xfId="2383"/>
    <cellStyle name="Entrada 2 34" xfId="2384"/>
    <cellStyle name="Entrada 2 4" xfId="2385"/>
    <cellStyle name="Entrada 2 5" xfId="2386"/>
    <cellStyle name="Entrada 2 6" xfId="2387"/>
    <cellStyle name="Entrada 2 7" xfId="2388"/>
    <cellStyle name="Entrada 2 8" xfId="2389"/>
    <cellStyle name="Entrada 2 9" xfId="2390"/>
    <cellStyle name="Entrada 20" xfId="2391"/>
    <cellStyle name="Entrada 21" xfId="2392"/>
    <cellStyle name="Entrada 22" xfId="2393"/>
    <cellStyle name="Entrada 23" xfId="2394"/>
    <cellStyle name="Entrada 24" xfId="2395"/>
    <cellStyle name="Entrada 25" xfId="2396"/>
    <cellStyle name="Entrada 26" xfId="2397"/>
    <cellStyle name="Entrada 27" xfId="2398"/>
    <cellStyle name="Entrada 28" xfId="2399"/>
    <cellStyle name="Entrada 29" xfId="2400"/>
    <cellStyle name="Entrada 3" xfId="2401"/>
    <cellStyle name="Entrada 30" xfId="2402"/>
    <cellStyle name="Entrada 31" xfId="2403"/>
    <cellStyle name="Entrada 32" xfId="2404"/>
    <cellStyle name="Entrada 33" xfId="2405"/>
    <cellStyle name="Entrada 34" xfId="2406"/>
    <cellStyle name="Entrada 35" xfId="2407"/>
    <cellStyle name="Entrada 4" xfId="2408"/>
    <cellStyle name="Entrada 5" xfId="2409"/>
    <cellStyle name="Entrada 6" xfId="2410"/>
    <cellStyle name="Entrada 7" xfId="2411"/>
    <cellStyle name="Entrada 8" xfId="2412"/>
    <cellStyle name="Entrada 9" xfId="2413"/>
    <cellStyle name="Estilo 1" xfId="2414"/>
    <cellStyle name="Estilo 1 2" xfId="2415"/>
    <cellStyle name="Estilo 1 2 10" xfId="2416"/>
    <cellStyle name="Estilo 1 2 11" xfId="2417"/>
    <cellStyle name="Estilo 1 2 12" xfId="2418"/>
    <cellStyle name="Estilo 1 2 13" xfId="2419"/>
    <cellStyle name="Estilo 1 2 14" xfId="2420"/>
    <cellStyle name="Estilo 1 2 15" xfId="2421"/>
    <cellStyle name="Estilo 1 2 16" xfId="2422"/>
    <cellStyle name="Estilo 1 2 17" xfId="2423"/>
    <cellStyle name="Estilo 1 2 18" xfId="2424"/>
    <cellStyle name="Estilo 1 2 19" xfId="2425"/>
    <cellStyle name="Estilo 1 2 2" xfId="2426"/>
    <cellStyle name="Estilo 1 2 20" xfId="2427"/>
    <cellStyle name="Estilo 1 2 21" xfId="2428"/>
    <cellStyle name="Estilo 1 2 3" xfId="2429"/>
    <cellStyle name="Estilo 1 2 4" xfId="2430"/>
    <cellStyle name="Estilo 1 2 5" xfId="2431"/>
    <cellStyle name="Estilo 1 2 6" xfId="2432"/>
    <cellStyle name="Estilo 1 2 7" xfId="2433"/>
    <cellStyle name="Estilo 1 2 8" xfId="2434"/>
    <cellStyle name="Estilo 1 2 9" xfId="2435"/>
    <cellStyle name="Estilo 1 3" xfId="2436"/>
    <cellStyle name="Estilo 1 3 10" xfId="2437"/>
    <cellStyle name="Estilo 1 3 11" xfId="2438"/>
    <cellStyle name="Estilo 1 3 12" xfId="2439"/>
    <cellStyle name="Estilo 1 3 13" xfId="2440"/>
    <cellStyle name="Estilo 1 3 14" xfId="2441"/>
    <cellStyle name="Estilo 1 3 15" xfId="2442"/>
    <cellStyle name="Estilo 1 3 16" xfId="2443"/>
    <cellStyle name="Estilo 1 3 17" xfId="2444"/>
    <cellStyle name="Estilo 1 3 18" xfId="2445"/>
    <cellStyle name="Estilo 1 3 19" xfId="2446"/>
    <cellStyle name="Estilo 1 3 2" xfId="2447"/>
    <cellStyle name="Estilo 1 3 20" xfId="2448"/>
    <cellStyle name="Estilo 1 3 21" xfId="2449"/>
    <cellStyle name="Estilo 1 3 3" xfId="2450"/>
    <cellStyle name="Estilo 1 3 4" xfId="2451"/>
    <cellStyle name="Estilo 1 3 5" xfId="2452"/>
    <cellStyle name="Estilo 1 3 6" xfId="2453"/>
    <cellStyle name="Estilo 1 3 7" xfId="2454"/>
    <cellStyle name="Estilo 1 3 8" xfId="2455"/>
    <cellStyle name="Estilo 1 3 9" xfId="2456"/>
    <cellStyle name="Estilo 1 4" xfId="2457"/>
    <cellStyle name="Estilo 1 4 2" xfId="2458"/>
    <cellStyle name="Estilo 1 5" xfId="2459"/>
    <cellStyle name="Estilo 1 5 2" xfId="2460"/>
    <cellStyle name="Estilo 1 6" xfId="2461"/>
    <cellStyle name="Estilo 1 7" xfId="2462"/>
    <cellStyle name="Estilo 1_credito por risco" xfId="2463"/>
    <cellStyle name="Euro" xfId="2464"/>
    <cellStyle name="Euro 2" xfId="2465"/>
    <cellStyle name="Euro 2 2" xfId="2466"/>
    <cellStyle name="Euro 2 3" xfId="2467"/>
    <cellStyle name="Euro 2_Entrada de Dados" xfId="2468"/>
    <cellStyle name="Euro 3" xfId="2469"/>
    <cellStyle name="Euro 3 2" xfId="2470"/>
    <cellStyle name="Euro 3_Entrada de Dados" xfId="2471"/>
    <cellStyle name="Euro 4" xfId="2472"/>
    <cellStyle name="Euro 4 2" xfId="2473"/>
    <cellStyle name="Euro 4_Entrada de Dados" xfId="2474"/>
    <cellStyle name="Euro 5" xfId="2475"/>
    <cellStyle name="Euro 5 2" xfId="2476"/>
    <cellStyle name="Euro 5_Entrada de Dados" xfId="2477"/>
    <cellStyle name="Euro 6" xfId="2478"/>
    <cellStyle name="Euro 6 2" xfId="2479"/>
    <cellStyle name="Euro 6_Entrada de Dados" xfId="2480"/>
    <cellStyle name="Euro 7" xfId="2481"/>
    <cellStyle name="Euro 7 2" xfId="2482"/>
    <cellStyle name="Euro 7_Entrada de Dados" xfId="2483"/>
    <cellStyle name="Euro 8" xfId="2484"/>
    <cellStyle name="Euro_Cálculo NIM Mensal" xfId="2485"/>
    <cellStyle name="Explanatory Text" xfId="2486"/>
    <cellStyle name="Fixo" xfId="2487"/>
    <cellStyle name="Good" xfId="2488"/>
    <cellStyle name="greyed" xfId="2489"/>
    <cellStyle name="Heading 1" xfId="2490"/>
    <cellStyle name="Heading 2" xfId="2491"/>
    <cellStyle name="Heading 3" xfId="2492"/>
    <cellStyle name="Heading 4" xfId="2493"/>
    <cellStyle name="HeadingTable" xfId="2494"/>
    <cellStyle name="highlightExposure" xfId="2495"/>
    <cellStyle name="highlightText" xfId="2496"/>
    <cellStyle name="Hiperlink" xfId="7941" builtinId="8"/>
    <cellStyle name="Historicals" xfId="2497"/>
    <cellStyle name="Incorreto 10" xfId="2498"/>
    <cellStyle name="Incorreto 11" xfId="2499"/>
    <cellStyle name="Incorreto 12" xfId="2500"/>
    <cellStyle name="Incorreto 13" xfId="2501"/>
    <cellStyle name="Incorreto 14" xfId="2502"/>
    <cellStyle name="Incorreto 15" xfId="2503"/>
    <cellStyle name="Incorreto 16" xfId="2504"/>
    <cellStyle name="Incorreto 17" xfId="2505"/>
    <cellStyle name="Incorreto 18" xfId="2506"/>
    <cellStyle name="Incorreto 19" xfId="2507"/>
    <cellStyle name="Incorreto 2" xfId="2508"/>
    <cellStyle name="Incorreto 2 10" xfId="2509"/>
    <cellStyle name="Incorreto 2 11" xfId="2510"/>
    <cellStyle name="Incorreto 2 12" xfId="2511"/>
    <cellStyle name="Incorreto 2 13" xfId="2512"/>
    <cellStyle name="Incorreto 2 14" xfId="2513"/>
    <cellStyle name="Incorreto 2 15" xfId="2514"/>
    <cellStyle name="Incorreto 2 16" xfId="2515"/>
    <cellStyle name="Incorreto 2 17" xfId="2516"/>
    <cellStyle name="Incorreto 2 18" xfId="2517"/>
    <cellStyle name="Incorreto 2 19" xfId="2518"/>
    <cellStyle name="Incorreto 2 2" xfId="2519"/>
    <cellStyle name="Incorreto 2 20" xfId="2520"/>
    <cellStyle name="Incorreto 2 21" xfId="2521"/>
    <cellStyle name="Incorreto 2 22" xfId="2522"/>
    <cellStyle name="Incorreto 2 23" xfId="2523"/>
    <cellStyle name="Incorreto 2 24" xfId="2524"/>
    <cellStyle name="Incorreto 2 25" xfId="2525"/>
    <cellStyle name="Incorreto 2 26" xfId="2526"/>
    <cellStyle name="Incorreto 2 27" xfId="2527"/>
    <cellStyle name="Incorreto 2 28" xfId="2528"/>
    <cellStyle name="Incorreto 2 29" xfId="2529"/>
    <cellStyle name="Incorreto 2 3" xfId="2530"/>
    <cellStyle name="Incorreto 2 30" xfId="2531"/>
    <cellStyle name="Incorreto 2 31" xfId="2532"/>
    <cellStyle name="Incorreto 2 32" xfId="2533"/>
    <cellStyle name="Incorreto 2 33" xfId="2534"/>
    <cellStyle name="Incorreto 2 34" xfId="2535"/>
    <cellStyle name="Incorreto 2 4" xfId="2536"/>
    <cellStyle name="Incorreto 2 5" xfId="2537"/>
    <cellStyle name="Incorreto 2 6" xfId="2538"/>
    <cellStyle name="Incorreto 2 7" xfId="2539"/>
    <cellStyle name="Incorreto 2 8" xfId="2540"/>
    <cellStyle name="Incorreto 2 9" xfId="2541"/>
    <cellStyle name="Incorreto 20" xfId="2542"/>
    <cellStyle name="Incorreto 21" xfId="2543"/>
    <cellStyle name="Incorreto 22" xfId="2544"/>
    <cellStyle name="Incorreto 23" xfId="2545"/>
    <cellStyle name="Incorreto 24" xfId="2546"/>
    <cellStyle name="Incorreto 25" xfId="2547"/>
    <cellStyle name="Incorreto 26" xfId="2548"/>
    <cellStyle name="Incorreto 27" xfId="2549"/>
    <cellStyle name="Incorreto 28" xfId="2550"/>
    <cellStyle name="Incorreto 29" xfId="2551"/>
    <cellStyle name="Incorreto 3" xfId="2552"/>
    <cellStyle name="Incorreto 30" xfId="2553"/>
    <cellStyle name="Incorreto 31" xfId="2554"/>
    <cellStyle name="Incorreto 32" xfId="2555"/>
    <cellStyle name="Incorreto 33" xfId="2556"/>
    <cellStyle name="Incorreto 34" xfId="2557"/>
    <cellStyle name="Incorreto 35" xfId="2558"/>
    <cellStyle name="Incorreto 4" xfId="2559"/>
    <cellStyle name="Incorreto 5" xfId="2560"/>
    <cellStyle name="Incorreto 6" xfId="2561"/>
    <cellStyle name="Incorreto 7" xfId="2562"/>
    <cellStyle name="Incorreto 8" xfId="2563"/>
    <cellStyle name="Incorreto 9" xfId="2564"/>
    <cellStyle name="Indefinido" xfId="2565"/>
    <cellStyle name="Indefinido 2" xfId="2566"/>
    <cellStyle name="Indefinido 2 2" xfId="2567"/>
    <cellStyle name="Indefinido 3" xfId="2568"/>
    <cellStyle name="Indefinido 3 2" xfId="2569"/>
    <cellStyle name="Indefinido 4" xfId="2570"/>
    <cellStyle name="Indefinido 4 2" xfId="2571"/>
    <cellStyle name="Indefinido 5" xfId="2572"/>
    <cellStyle name="Indefinido 5 2" xfId="2573"/>
    <cellStyle name="Indefinido_Carteira de Crédito" xfId="2574"/>
    <cellStyle name="Input" xfId="2575"/>
    <cellStyle name="inputExposure" xfId="2576"/>
    <cellStyle name="JOIA" xfId="2577"/>
    <cellStyle name="jpm standard" xfId="2578"/>
    <cellStyle name="Linked Cell" xfId="2579"/>
    <cellStyle name="Millares [0]_elim biba 12-05" xfId="2580"/>
    <cellStyle name="Millares_biba caidas 300" xfId="2581"/>
    <cellStyle name="mmm/aa" xfId="2582"/>
    <cellStyle name="Moeda 2" xfId="2583"/>
    <cellStyle name="morgan % form" xfId="2584"/>
    <cellStyle name="Morgan assump" xfId="2585"/>
    <cellStyle name="Morgan assumptions" xfId="2586"/>
    <cellStyle name="Morgan formula" xfId="2587"/>
    <cellStyle name="morgan formulas" xfId="2588"/>
    <cellStyle name="Morgan pct assump" xfId="2589"/>
    <cellStyle name="Morgan percent formula" xfId="2590"/>
    <cellStyle name="Neutra 10" xfId="2591"/>
    <cellStyle name="Neutra 11" xfId="2592"/>
    <cellStyle name="Neutra 12" xfId="2593"/>
    <cellStyle name="Neutra 13" xfId="2594"/>
    <cellStyle name="Neutra 14" xfId="2595"/>
    <cellStyle name="Neutra 15" xfId="2596"/>
    <cellStyle name="Neutra 16" xfId="2597"/>
    <cellStyle name="Neutra 17" xfId="2598"/>
    <cellStyle name="Neutra 18" xfId="2599"/>
    <cellStyle name="Neutra 19" xfId="2600"/>
    <cellStyle name="Neutra 2" xfId="2601"/>
    <cellStyle name="Neutra 2 10" xfId="2602"/>
    <cellStyle name="Neutra 2 11" xfId="2603"/>
    <cellStyle name="Neutra 2 12" xfId="2604"/>
    <cellStyle name="Neutra 2 13" xfId="2605"/>
    <cellStyle name="Neutra 2 14" xfId="2606"/>
    <cellStyle name="Neutra 2 15" xfId="2607"/>
    <cellStyle name="Neutra 2 16" xfId="2608"/>
    <cellStyle name="Neutra 2 17" xfId="2609"/>
    <cellStyle name="Neutra 2 18" xfId="2610"/>
    <cellStyle name="Neutra 2 19" xfId="2611"/>
    <cellStyle name="Neutra 2 2" xfId="2612"/>
    <cellStyle name="Neutra 2 20" xfId="2613"/>
    <cellStyle name="Neutra 2 21" xfId="2614"/>
    <cellStyle name="Neutra 2 22" xfId="2615"/>
    <cellStyle name="Neutra 2 23" xfId="2616"/>
    <cellStyle name="Neutra 2 24" xfId="2617"/>
    <cellStyle name="Neutra 2 25" xfId="2618"/>
    <cellStyle name="Neutra 2 26" xfId="2619"/>
    <cellStyle name="Neutra 2 27" xfId="2620"/>
    <cellStyle name="Neutra 2 28" xfId="2621"/>
    <cellStyle name="Neutra 2 29" xfId="2622"/>
    <cellStyle name="Neutra 2 3" xfId="2623"/>
    <cellStyle name="Neutra 2 30" xfId="2624"/>
    <cellStyle name="Neutra 2 31" xfId="2625"/>
    <cellStyle name="Neutra 2 32" xfId="2626"/>
    <cellStyle name="Neutra 2 33" xfId="2627"/>
    <cellStyle name="Neutra 2 34" xfId="2628"/>
    <cellStyle name="Neutra 2 4" xfId="2629"/>
    <cellStyle name="Neutra 2 5" xfId="2630"/>
    <cellStyle name="Neutra 2 6" xfId="2631"/>
    <cellStyle name="Neutra 2 7" xfId="2632"/>
    <cellStyle name="Neutra 2 8" xfId="2633"/>
    <cellStyle name="Neutra 2 9" xfId="2634"/>
    <cellStyle name="Neutra 20" xfId="2635"/>
    <cellStyle name="Neutra 21" xfId="2636"/>
    <cellStyle name="Neutra 22" xfId="2637"/>
    <cellStyle name="Neutra 23" xfId="2638"/>
    <cellStyle name="Neutra 24" xfId="2639"/>
    <cellStyle name="Neutra 25" xfId="2640"/>
    <cellStyle name="Neutra 26" xfId="2641"/>
    <cellStyle name="Neutra 27" xfId="2642"/>
    <cellStyle name="Neutra 28" xfId="2643"/>
    <cellStyle name="Neutra 29" xfId="2644"/>
    <cellStyle name="Neutra 3" xfId="2645"/>
    <cellStyle name="Neutra 30" xfId="2646"/>
    <cellStyle name="Neutra 31" xfId="2647"/>
    <cellStyle name="Neutra 32" xfId="2648"/>
    <cellStyle name="Neutra 33" xfId="2649"/>
    <cellStyle name="Neutra 34" xfId="2650"/>
    <cellStyle name="Neutra 35" xfId="2651"/>
    <cellStyle name="Neutra 4" xfId="2652"/>
    <cellStyle name="Neutra 5" xfId="2653"/>
    <cellStyle name="Neutra 6" xfId="2654"/>
    <cellStyle name="Neutra 7" xfId="2655"/>
    <cellStyle name="Neutra 8" xfId="2656"/>
    <cellStyle name="Neutra 9" xfId="2657"/>
    <cellStyle name="Neutral" xfId="2658"/>
    <cellStyle name="Normal" xfId="0" builtinId="0"/>
    <cellStyle name="Normal 10" xfId="2659"/>
    <cellStyle name="Normal 10 2" xfId="2660"/>
    <cellStyle name="Normal 10 3" xfId="2661"/>
    <cellStyle name="Normal 10 4" xfId="2662"/>
    <cellStyle name="Normal 11" xfId="2663"/>
    <cellStyle name="Normal 11 2" xfId="2664"/>
    <cellStyle name="Normal 11 2 2" xfId="2665"/>
    <cellStyle name="Normal 11 3" xfId="2666"/>
    <cellStyle name="Normal 11 3 2" xfId="2667"/>
    <cellStyle name="Normal 11 4" xfId="2668"/>
    <cellStyle name="Normal 11 5" xfId="2669"/>
    <cellStyle name="Normal 12" xfId="2670"/>
    <cellStyle name="Normal 12 2" xfId="2671"/>
    <cellStyle name="Normal 12 3" xfId="2672"/>
    <cellStyle name="Normal 12 4" xfId="2673"/>
    <cellStyle name="Normal 13" xfId="2674"/>
    <cellStyle name="Normal 13 2" xfId="2675"/>
    <cellStyle name="Normal 13 2 2" xfId="2676"/>
    <cellStyle name="Normal 13 3" xfId="2677"/>
    <cellStyle name="Normal 13 4" xfId="2678"/>
    <cellStyle name="Normal 14" xfId="2679"/>
    <cellStyle name="Normal 14 2" xfId="2680"/>
    <cellStyle name="Normal 14 3" xfId="2681"/>
    <cellStyle name="Normal 14 4" xfId="2682"/>
    <cellStyle name="Normal 15" xfId="2683"/>
    <cellStyle name="Normal 15 2" xfId="2684"/>
    <cellStyle name="Normal 15 2 2" xfId="2685"/>
    <cellStyle name="Normal 15 3" xfId="2686"/>
    <cellStyle name="Normal 15 4" xfId="2687"/>
    <cellStyle name="Normal 16" xfId="2688"/>
    <cellStyle name="Normal 16 2" xfId="2689"/>
    <cellStyle name="Normal 16 3" xfId="2690"/>
    <cellStyle name="Normal 16 4" xfId="2691"/>
    <cellStyle name="Normal 17" xfId="2692"/>
    <cellStyle name="Normal 17 2" xfId="2693"/>
    <cellStyle name="Normal 17 2 2" xfId="2694"/>
    <cellStyle name="Normal 17 3" xfId="2695"/>
    <cellStyle name="Normal 17 4" xfId="2696"/>
    <cellStyle name="Normal 18" xfId="2697"/>
    <cellStyle name="Normal 19" xfId="2698"/>
    <cellStyle name="Normal 19 2" xfId="2699"/>
    <cellStyle name="Normal 19 2 2" xfId="2700"/>
    <cellStyle name="Normal 2" xfId="3"/>
    <cellStyle name="Normal 2 10" xfId="2701"/>
    <cellStyle name="Normal 2 10 2" xfId="2702"/>
    <cellStyle name="Normal 2 11" xfId="2703"/>
    <cellStyle name="Normal 2 11 2" xfId="2704"/>
    <cellStyle name="Normal 2 11 3" xfId="2705"/>
    <cellStyle name="Normal 2 12" xfId="2706"/>
    <cellStyle name="Normal 2 12 2" xfId="2707"/>
    <cellStyle name="Normal 2 12 3" xfId="2708"/>
    <cellStyle name="Normal 2 13" xfId="2709"/>
    <cellStyle name="Normal 2 13 2" xfId="2710"/>
    <cellStyle name="Normal 2 13 3" xfId="2711"/>
    <cellStyle name="Normal 2 14" xfId="2712"/>
    <cellStyle name="Normal 2 14 2" xfId="2713"/>
    <cellStyle name="Normal 2 14 3" xfId="2714"/>
    <cellStyle name="Normal 2 15" xfId="2715"/>
    <cellStyle name="Normal 2 15 2" xfId="2716"/>
    <cellStyle name="Normal 2 15 3" xfId="2717"/>
    <cellStyle name="Normal 2 16" xfId="2718"/>
    <cellStyle name="Normal 2 16 2" xfId="2719"/>
    <cellStyle name="Normal 2 16 3" xfId="2720"/>
    <cellStyle name="Normal 2 17" xfId="2721"/>
    <cellStyle name="Normal 2 17 2" xfId="2722"/>
    <cellStyle name="Normal 2 17 3" xfId="2723"/>
    <cellStyle name="Normal 2 18" xfId="2724"/>
    <cellStyle name="Normal 2 18 2" xfId="2725"/>
    <cellStyle name="Normal 2 18 3" xfId="2726"/>
    <cellStyle name="Normal 2 19" xfId="2727"/>
    <cellStyle name="Normal 2 19 2" xfId="2728"/>
    <cellStyle name="Normal 2 19 3" xfId="2729"/>
    <cellStyle name="Normal 2 2" xfId="2730"/>
    <cellStyle name="Normal 2 2 2" xfId="2731"/>
    <cellStyle name="Normal 2 2 2 2" xfId="2732"/>
    <cellStyle name="Normal 2 2 2 2 2" xfId="2733"/>
    <cellStyle name="Normal 2 2 2 3" xfId="2734"/>
    <cellStyle name="Normal 2 2 2 4" xfId="2735"/>
    <cellStyle name="Normal 2 2 2 5" xfId="2736"/>
    <cellStyle name="Normal 2 2 3" xfId="2737"/>
    <cellStyle name="Normal 2 2 3 2" xfId="2738"/>
    <cellStyle name="Normal 2 2 4" xfId="2739"/>
    <cellStyle name="Normal 2 2 4 7" xfId="7938"/>
    <cellStyle name="Normal 2 2 5" xfId="2740"/>
    <cellStyle name="Normal 2 20" xfId="2741"/>
    <cellStyle name="Normal 2 20 2" xfId="2742"/>
    <cellStyle name="Normal 2 20 3" xfId="2743"/>
    <cellStyle name="Normal 2 21" xfId="2744"/>
    <cellStyle name="Normal 2 21 2" xfId="2745"/>
    <cellStyle name="Normal 2 21 3" xfId="2746"/>
    <cellStyle name="Normal 2 22" xfId="2747"/>
    <cellStyle name="Normal 2 23" xfId="2748"/>
    <cellStyle name="Normal 2 24" xfId="2749"/>
    <cellStyle name="Normal 2 24 2" xfId="2750"/>
    <cellStyle name="Normal 2 24 2 2" xfId="7"/>
    <cellStyle name="Normal 2 24 2 2 2" xfId="2751"/>
    <cellStyle name="Normal 2 24 2 2 3" xfId="7937"/>
    <cellStyle name="Normal 2 25" xfId="2752"/>
    <cellStyle name="Normal 2 26" xfId="2753"/>
    <cellStyle name="Normal 2 27" xfId="2754"/>
    <cellStyle name="Normal 2 28" xfId="2755"/>
    <cellStyle name="Normal 2 29" xfId="2756"/>
    <cellStyle name="Normal 2 3" xfId="2757"/>
    <cellStyle name="Normal 2 3 2" xfId="2758"/>
    <cellStyle name="Normal 2 3 3" xfId="2759"/>
    <cellStyle name="Normal 2 30" xfId="2760"/>
    <cellStyle name="Normal 2 31" xfId="2761"/>
    <cellStyle name="Normal 2 32" xfId="2762"/>
    <cellStyle name="Normal 2 33" xfId="2763"/>
    <cellStyle name="Normal 2 34" xfId="2764"/>
    <cellStyle name="Normal 2 35" xfId="2765"/>
    <cellStyle name="Normal 2 36" xfId="2766"/>
    <cellStyle name="Normal 2 37" xfId="2767"/>
    <cellStyle name="Normal 2 38" xfId="2768"/>
    <cellStyle name="Normal 2 39" xfId="2769"/>
    <cellStyle name="Normal 2 4" xfId="2770"/>
    <cellStyle name="Normal 2 4 2" xfId="2771"/>
    <cellStyle name="Normal 2 4 3" xfId="2772"/>
    <cellStyle name="Normal 2 5" xfId="2773"/>
    <cellStyle name="Normal 2 5 2" xfId="2774"/>
    <cellStyle name="Normal 2 5 3" xfId="2775"/>
    <cellStyle name="Normal 2 6" xfId="2776"/>
    <cellStyle name="Normal 2 6 2" xfId="2777"/>
    <cellStyle name="Normal 2 6 3" xfId="2778"/>
    <cellStyle name="Normal 2 7" xfId="2779"/>
    <cellStyle name="Normal 2 7 2" xfId="2780"/>
    <cellStyle name="Normal 2 7 3" xfId="2781"/>
    <cellStyle name="Normal 2 8" xfId="2782"/>
    <cellStyle name="Normal 2 8 2" xfId="2783"/>
    <cellStyle name="Normal 2 8 3" xfId="2784"/>
    <cellStyle name="Normal 2 9" xfId="2785"/>
    <cellStyle name="Normal 2 9 2" xfId="2786"/>
    <cellStyle name="Normal 2 9 3" xfId="2787"/>
    <cellStyle name="Normal 2_BasiléiaIIConef" xfId="2788"/>
    <cellStyle name="Normal 20" xfId="2789"/>
    <cellStyle name="Normal 20 2" xfId="2790"/>
    <cellStyle name="Normal 21" xfId="2791"/>
    <cellStyle name="Normal 21 2" xfId="2792"/>
    <cellStyle name="Normal 21 2 2" xfId="2793"/>
    <cellStyle name="Normal 22" xfId="2794"/>
    <cellStyle name="Normal 23" xfId="2795"/>
    <cellStyle name="Normal 24" xfId="2796"/>
    <cellStyle name="Normal 25" xfId="2797"/>
    <cellStyle name="Normal 26" xfId="2798"/>
    <cellStyle name="Normal 27" xfId="2799"/>
    <cellStyle name="Normal 28" xfId="2800"/>
    <cellStyle name="Normal 29" xfId="2801"/>
    <cellStyle name="Normal 3" xfId="2802"/>
    <cellStyle name="Normal 3 10" xfId="2803"/>
    <cellStyle name="Normal 3 11" xfId="2804"/>
    <cellStyle name="Normal 3 12" xfId="2805"/>
    <cellStyle name="Normal 3 13" xfId="2806"/>
    <cellStyle name="Normal 3 14" xfId="2807"/>
    <cellStyle name="Normal 3 15" xfId="2808"/>
    <cellStyle name="Normal 3 16" xfId="2809"/>
    <cellStyle name="Normal 3 17" xfId="2810"/>
    <cellStyle name="Normal 3 18" xfId="2811"/>
    <cellStyle name="Normal 3 19" xfId="2812"/>
    <cellStyle name="Normal 3 2" xfId="2813"/>
    <cellStyle name="Normal 3 2 2" xfId="2814"/>
    <cellStyle name="Normal 3 2 3" xfId="2815"/>
    <cellStyle name="Normal 3 20" xfId="2816"/>
    <cellStyle name="Normal 3 21" xfId="2817"/>
    <cellStyle name="Normal 3 22" xfId="2818"/>
    <cellStyle name="Normal 3 23" xfId="2819"/>
    <cellStyle name="Normal 3 24" xfId="2820"/>
    <cellStyle name="Normal 3 25" xfId="2821"/>
    <cellStyle name="Normal 3 26" xfId="2822"/>
    <cellStyle name="Normal 3 27" xfId="2823"/>
    <cellStyle name="Normal 3 28" xfId="2824"/>
    <cellStyle name="Normal 3 29" xfId="2825"/>
    <cellStyle name="Normal 3 3" xfId="2826"/>
    <cellStyle name="Normal 3 30" xfId="2827"/>
    <cellStyle name="Normal 3 31" xfId="2828"/>
    <cellStyle name="Normal 3 32" xfId="2829"/>
    <cellStyle name="Normal 3 33" xfId="2830"/>
    <cellStyle name="Normal 3 34" xfId="2831"/>
    <cellStyle name="Normal 3 35" xfId="2832"/>
    <cellStyle name="Normal 3 36" xfId="2833"/>
    <cellStyle name="Normal 3 37" xfId="2834"/>
    <cellStyle name="Normal 3 37 2" xfId="2835"/>
    <cellStyle name="Normal 3 37 3" xfId="2836"/>
    <cellStyle name="Normal 3 38" xfId="2837"/>
    <cellStyle name="Normal 3 4" xfId="2838"/>
    <cellStyle name="Normal 3 5" xfId="2839"/>
    <cellStyle name="Normal 3 6" xfId="2840"/>
    <cellStyle name="Normal 3 7" xfId="2841"/>
    <cellStyle name="Normal 3 8" xfId="2842"/>
    <cellStyle name="Normal 3 9" xfId="2843"/>
    <cellStyle name="Normal 3_Plan1" xfId="2844"/>
    <cellStyle name="Normal 30" xfId="2845"/>
    <cellStyle name="Normal 31" xfId="2846"/>
    <cellStyle name="Normal 32" xfId="2847"/>
    <cellStyle name="Normal 32 2" xfId="2848"/>
    <cellStyle name="Normal 33" xfId="2849"/>
    <cellStyle name="Normal 34" xfId="2850"/>
    <cellStyle name="Normal 35" xfId="2851"/>
    <cellStyle name="Normal 36" xfId="2852"/>
    <cellStyle name="Normal 36 2" xfId="2853"/>
    <cellStyle name="Normal 36 3" xfId="2854"/>
    <cellStyle name="Normal 36 4" xfId="2855"/>
    <cellStyle name="Normal 37" xfId="2856"/>
    <cellStyle name="Normal 38" xfId="2857"/>
    <cellStyle name="Normal 39" xfId="2858"/>
    <cellStyle name="Normal 4" xfId="2859"/>
    <cellStyle name="Normal 4 10" xfId="2860"/>
    <cellStyle name="Normal 4 11" xfId="2861"/>
    <cellStyle name="Normal 4 12" xfId="2862"/>
    <cellStyle name="Normal 4 13" xfId="2863"/>
    <cellStyle name="Normal 4 14" xfId="2864"/>
    <cellStyle name="Normal 4 15" xfId="2865"/>
    <cellStyle name="Normal 4 16" xfId="2866"/>
    <cellStyle name="Normal 4 17" xfId="2867"/>
    <cellStyle name="Normal 4 18" xfId="2868"/>
    <cellStyle name="Normal 4 19" xfId="2869"/>
    <cellStyle name="Normal 4 2" xfId="2870"/>
    <cellStyle name="Normal 4 2 2" xfId="2871"/>
    <cellStyle name="Normal 4 2 2 2" xfId="2872"/>
    <cellStyle name="Normal 4 20" xfId="2873"/>
    <cellStyle name="Normal 4 21" xfId="2874"/>
    <cellStyle name="Normal 4 22" xfId="2875"/>
    <cellStyle name="Normal 4 23" xfId="2876"/>
    <cellStyle name="Normal 4 24" xfId="2877"/>
    <cellStyle name="Normal 4 25" xfId="2878"/>
    <cellStyle name="Normal 4 26" xfId="2879"/>
    <cellStyle name="Normal 4 27" xfId="2880"/>
    <cellStyle name="Normal 4 28" xfId="2881"/>
    <cellStyle name="Normal 4 29" xfId="2882"/>
    <cellStyle name="Normal 4 3" xfId="2883"/>
    <cellStyle name="Normal 4 30" xfId="2884"/>
    <cellStyle name="Normal 4 31" xfId="2885"/>
    <cellStyle name="Normal 4 32" xfId="2886"/>
    <cellStyle name="Normal 4 33" xfId="2887"/>
    <cellStyle name="Normal 4 34" xfId="2888"/>
    <cellStyle name="Normal 4 35" xfId="2889"/>
    <cellStyle name="Normal 4 4" xfId="2890"/>
    <cellStyle name="Normal 4 5" xfId="2891"/>
    <cellStyle name="Normal 4 6" xfId="2892"/>
    <cellStyle name="Normal 4 7" xfId="2893"/>
    <cellStyle name="Normal 4 8" xfId="2894"/>
    <cellStyle name="Normal 4 9" xfId="2895"/>
    <cellStyle name="Normal 4_Plan1" xfId="2896"/>
    <cellStyle name="Normal 40" xfId="2897"/>
    <cellStyle name="Normal 41" xfId="2898"/>
    <cellStyle name="Normal 42" xfId="2899"/>
    <cellStyle name="Normal 43" xfId="2900"/>
    <cellStyle name="Normal 44" xfId="2901"/>
    <cellStyle name="Normal 45" xfId="2902"/>
    <cellStyle name="Normal 46" xfId="2903"/>
    <cellStyle name="Normal 5" xfId="2904"/>
    <cellStyle name="Normal 5 2" xfId="2905"/>
    <cellStyle name="Normal 5 3" xfId="2906"/>
    <cellStyle name="Normal 5 4" xfId="2907"/>
    <cellStyle name="Normal 5 5" xfId="2908"/>
    <cellStyle name="Normal 52" xfId="2909"/>
    <cellStyle name="Normal 6" xfId="2910"/>
    <cellStyle name="Normal 6 10" xfId="2911"/>
    <cellStyle name="Normal 6 10 2" xfId="2912"/>
    <cellStyle name="Normal 6 11" xfId="2913"/>
    <cellStyle name="Normal 6 11 2" xfId="2914"/>
    <cellStyle name="Normal 6 12" xfId="2915"/>
    <cellStyle name="Normal 6 12 2" xfId="2916"/>
    <cellStyle name="Normal 6 13" xfId="2917"/>
    <cellStyle name="Normal 6 13 2" xfId="2918"/>
    <cellStyle name="Normal 6 14" xfId="2919"/>
    <cellStyle name="Normal 6 14 2" xfId="2920"/>
    <cellStyle name="Normal 6 15" xfId="2921"/>
    <cellStyle name="Normal 6 15 2" xfId="2922"/>
    <cellStyle name="Normal 6 16" xfId="2923"/>
    <cellStyle name="Normal 6 16 2" xfId="2924"/>
    <cellStyle name="Normal 6 17" xfId="2925"/>
    <cellStyle name="Normal 6 17 2" xfId="2926"/>
    <cellStyle name="Normal 6 18" xfId="2927"/>
    <cellStyle name="Normal 6 18 2" xfId="2928"/>
    <cellStyle name="Normal 6 19" xfId="2929"/>
    <cellStyle name="Normal 6 19 2" xfId="2930"/>
    <cellStyle name="Normal 6 2" xfId="2931"/>
    <cellStyle name="Normal 6 2 2" xfId="2932"/>
    <cellStyle name="Normal 6 20" xfId="2933"/>
    <cellStyle name="Normal 6 20 2" xfId="2934"/>
    <cellStyle name="Normal 6 21" xfId="2935"/>
    <cellStyle name="Normal 6 21 2" xfId="2936"/>
    <cellStyle name="Normal 6 22" xfId="7939"/>
    <cellStyle name="Normal 6 3" xfId="2937"/>
    <cellStyle name="Normal 6 3 2" xfId="2938"/>
    <cellStyle name="Normal 6 4" xfId="2939"/>
    <cellStyle name="Normal 6 4 2" xfId="2940"/>
    <cellStyle name="Normal 6 5" xfId="2941"/>
    <cellStyle name="Normal 6 5 2" xfId="2942"/>
    <cellStyle name="Normal 6 6" xfId="2943"/>
    <cellStyle name="Normal 6 6 2" xfId="2944"/>
    <cellStyle name="Normal 6 7" xfId="2945"/>
    <cellStyle name="Normal 6 7 2" xfId="2946"/>
    <cellStyle name="Normal 6 8" xfId="2947"/>
    <cellStyle name="Normal 6 8 2" xfId="2948"/>
    <cellStyle name="Normal 6 9" xfId="2949"/>
    <cellStyle name="Normal 6 9 2" xfId="2950"/>
    <cellStyle name="Normal 7" xfId="5"/>
    <cellStyle name="Normal 7 2" xfId="2951"/>
    <cellStyle name="Normal 7 3" xfId="2952"/>
    <cellStyle name="Normal 7 4" xfId="2953"/>
    <cellStyle name="Normal 7_Plan1" xfId="2954"/>
    <cellStyle name="Normal 8" xfId="2955"/>
    <cellStyle name="Normal 8 2" xfId="2956"/>
    <cellStyle name="Normal 8 3" xfId="2957"/>
    <cellStyle name="Normal 8 4" xfId="2958"/>
    <cellStyle name="Normal 8 5" xfId="2959"/>
    <cellStyle name="Normal 9" xfId="2960"/>
    <cellStyle name="Normal 9 2" xfId="2961"/>
    <cellStyle name="Normal 9 3" xfId="2962"/>
    <cellStyle name="Normal 9 4" xfId="2963"/>
    <cellStyle name="Nota 10" xfId="2964"/>
    <cellStyle name="Nota 11" xfId="2965"/>
    <cellStyle name="Nota 12" xfId="2966"/>
    <cellStyle name="Nota 13" xfId="2967"/>
    <cellStyle name="Nota 14" xfId="2968"/>
    <cellStyle name="Nota 15" xfId="2969"/>
    <cellStyle name="Nota 16" xfId="2970"/>
    <cellStyle name="Nota 17" xfId="2971"/>
    <cellStyle name="Nota 18" xfId="2972"/>
    <cellStyle name="Nota 19" xfId="2973"/>
    <cellStyle name="Nota 2" xfId="2974"/>
    <cellStyle name="Nota 2 10" xfId="2975"/>
    <cellStyle name="Nota 2 11" xfId="2976"/>
    <cellStyle name="Nota 2 12" xfId="2977"/>
    <cellStyle name="Nota 2 13" xfId="2978"/>
    <cellStyle name="Nota 2 14" xfId="2979"/>
    <cellStyle name="Nota 2 15" xfId="2980"/>
    <cellStyle name="Nota 2 16" xfId="2981"/>
    <cellStyle name="Nota 2 17" xfId="2982"/>
    <cellStyle name="Nota 2 18" xfId="2983"/>
    <cellStyle name="Nota 2 19" xfId="2984"/>
    <cellStyle name="Nota 2 2" xfId="2985"/>
    <cellStyle name="Nota 2 2 2" xfId="2986"/>
    <cellStyle name="Nota 2 2 3" xfId="2987"/>
    <cellStyle name="Nota 2 20" xfId="2988"/>
    <cellStyle name="Nota 2 21" xfId="2989"/>
    <cellStyle name="Nota 2 22" xfId="2990"/>
    <cellStyle name="Nota 2 23" xfId="2991"/>
    <cellStyle name="Nota 2 24" xfId="2992"/>
    <cellStyle name="Nota 2 25" xfId="2993"/>
    <cellStyle name="Nota 2 26" xfId="2994"/>
    <cellStyle name="Nota 2 27" xfId="2995"/>
    <cellStyle name="Nota 2 28" xfId="2996"/>
    <cellStyle name="Nota 2 29" xfId="2997"/>
    <cellStyle name="Nota 2 3" xfId="2998"/>
    <cellStyle name="Nota 2 30" xfId="2999"/>
    <cellStyle name="Nota 2 31" xfId="3000"/>
    <cellStyle name="Nota 2 32" xfId="3001"/>
    <cellStyle name="Nota 2 33" xfId="3002"/>
    <cellStyle name="Nota 2 34" xfId="3003"/>
    <cellStyle name="Nota 2 35" xfId="3004"/>
    <cellStyle name="Nota 2 36" xfId="3005"/>
    <cellStyle name="Nota 2 4" xfId="3006"/>
    <cellStyle name="Nota 2 5" xfId="3007"/>
    <cellStyle name="Nota 2 6" xfId="3008"/>
    <cellStyle name="Nota 2 7" xfId="3009"/>
    <cellStyle name="Nota 2 8" xfId="3010"/>
    <cellStyle name="Nota 2 9" xfId="3011"/>
    <cellStyle name="Nota 20" xfId="3012"/>
    <cellStyle name="Nota 21" xfId="3013"/>
    <cellStyle name="Nota 22" xfId="3014"/>
    <cellStyle name="Nota 23" xfId="3015"/>
    <cellStyle name="Nota 24" xfId="3016"/>
    <cellStyle name="Nota 25" xfId="3017"/>
    <cellStyle name="Nota 26" xfId="3018"/>
    <cellStyle name="Nota 27" xfId="3019"/>
    <cellStyle name="Nota 28" xfId="3020"/>
    <cellStyle name="Nota 29" xfId="3021"/>
    <cellStyle name="Nota 3" xfId="3022"/>
    <cellStyle name="Nota 3 2" xfId="3023"/>
    <cellStyle name="Nota 3 3" xfId="3024"/>
    <cellStyle name="Nota 30" xfId="3025"/>
    <cellStyle name="Nota 31" xfId="3026"/>
    <cellStyle name="Nota 32" xfId="3027"/>
    <cellStyle name="Nota 33" xfId="3028"/>
    <cellStyle name="Nota 34" xfId="3029"/>
    <cellStyle name="Nota 35" xfId="3030"/>
    <cellStyle name="Nota 4" xfId="3031"/>
    <cellStyle name="Nota 5" xfId="3032"/>
    <cellStyle name="Nota 6" xfId="3033"/>
    <cellStyle name="Nota 7" xfId="3034"/>
    <cellStyle name="Nota 8" xfId="3035"/>
    <cellStyle name="Nota 9" xfId="3036"/>
    <cellStyle name="Note" xfId="3037"/>
    <cellStyle name="OT" xfId="3038"/>
    <cellStyle name="Output" xfId="3039"/>
    <cellStyle name="Percent [0]" xfId="3040"/>
    <cellStyle name="Percent [2]" xfId="3041"/>
    <cellStyle name="Percent 2" xfId="3042"/>
    <cellStyle name="Percent 3" xfId="3043"/>
    <cellStyle name="Percent_Acc. dil assumptions" xfId="3044"/>
    <cellStyle name="Percentual" xfId="3045"/>
    <cellStyle name="Ponto" xfId="3046"/>
    <cellStyle name="Porcentagem" xfId="2" builtinId="5"/>
    <cellStyle name="Porcentagem 10" xfId="3047"/>
    <cellStyle name="Porcentagem 11" xfId="3048"/>
    <cellStyle name="Porcentagem 12" xfId="3049"/>
    <cellStyle name="Porcentagem 12 10" xfId="3050"/>
    <cellStyle name="Porcentagem 12 2" xfId="3051"/>
    <cellStyle name="Porcentagem 12 2 2" xfId="3052"/>
    <cellStyle name="Porcentagem 12 3" xfId="3053"/>
    <cellStyle name="Porcentagem 12 4" xfId="3054"/>
    <cellStyle name="Porcentagem 12 5" xfId="3055"/>
    <cellStyle name="Porcentagem 12 6" xfId="3056"/>
    <cellStyle name="Porcentagem 12 7" xfId="3057"/>
    <cellStyle name="Porcentagem 12 8" xfId="3058"/>
    <cellStyle name="Porcentagem 12 9" xfId="3059"/>
    <cellStyle name="Porcentagem 13" xfId="3060"/>
    <cellStyle name="Porcentagem 13 2" xfId="3061"/>
    <cellStyle name="Porcentagem 13 2 2" xfId="3062"/>
    <cellStyle name="Porcentagem 14" xfId="3063"/>
    <cellStyle name="Porcentagem 14 2" xfId="3064"/>
    <cellStyle name="Porcentagem 14 2 2" xfId="3065"/>
    <cellStyle name="Porcentagem 15" xfId="3066"/>
    <cellStyle name="Porcentagem 15 2" xfId="3067"/>
    <cellStyle name="Porcentagem 15 2 2" xfId="3068"/>
    <cellStyle name="Porcentagem 16" xfId="3069"/>
    <cellStyle name="Porcentagem 16 2" xfId="3070"/>
    <cellStyle name="Porcentagem 16 2 2" xfId="3071"/>
    <cellStyle name="Porcentagem 17" xfId="3072"/>
    <cellStyle name="Porcentagem 17 2" xfId="3073"/>
    <cellStyle name="Porcentagem 17 2 2" xfId="3074"/>
    <cellStyle name="Porcentagem 18" xfId="3075"/>
    <cellStyle name="Porcentagem 18 2" xfId="3076"/>
    <cellStyle name="Porcentagem 18 2 2" xfId="3077"/>
    <cellStyle name="Porcentagem 19" xfId="3078"/>
    <cellStyle name="Porcentagem 19 2" xfId="3079"/>
    <cellStyle name="Porcentagem 19 2 2" xfId="3080"/>
    <cellStyle name="Porcentagem 2" xfId="8"/>
    <cellStyle name="Porcentagem 2 10" xfId="3081"/>
    <cellStyle name="Porcentagem 2 10 2" xfId="3082"/>
    <cellStyle name="Porcentagem 2 11" xfId="3083"/>
    <cellStyle name="Porcentagem 2 11 2" xfId="3084"/>
    <cellStyle name="Porcentagem 2 12" xfId="3085"/>
    <cellStyle name="Porcentagem 2 12 2" xfId="3086"/>
    <cellStyle name="Porcentagem 2 13" xfId="3087"/>
    <cellStyle name="Porcentagem 2 13 2" xfId="3088"/>
    <cellStyle name="Porcentagem 2 14" xfId="3089"/>
    <cellStyle name="Porcentagem 2 14 2" xfId="3090"/>
    <cellStyle name="Porcentagem 2 15" xfId="3091"/>
    <cellStyle name="Porcentagem 2 15 2" xfId="3092"/>
    <cellStyle name="Porcentagem 2 16" xfId="3093"/>
    <cellStyle name="Porcentagem 2 16 2" xfId="3094"/>
    <cellStyle name="Porcentagem 2 17" xfId="3095"/>
    <cellStyle name="Porcentagem 2 17 2" xfId="3096"/>
    <cellStyle name="Porcentagem 2 18" xfId="3097"/>
    <cellStyle name="Porcentagem 2 18 2" xfId="3098"/>
    <cellStyle name="Porcentagem 2 19" xfId="3099"/>
    <cellStyle name="Porcentagem 2 19 2" xfId="3100"/>
    <cellStyle name="Porcentagem 2 2" xfId="3101"/>
    <cellStyle name="Porcentagem 2 2 10" xfId="3102"/>
    <cellStyle name="Porcentagem 2 2 11" xfId="3103"/>
    <cellStyle name="Porcentagem 2 2 11 2" xfId="3104"/>
    <cellStyle name="Porcentagem 2 2 11 2 2" xfId="3105"/>
    <cellStyle name="Porcentagem 2 2 11 2 2 2" xfId="3106"/>
    <cellStyle name="Porcentagem 2 2 11 2 2 2 2" xfId="3107"/>
    <cellStyle name="Porcentagem 2 2 11 2 2 2 2 2" xfId="3108"/>
    <cellStyle name="Porcentagem 2 2 11 2 2 2 2 2 2" xfId="3109"/>
    <cellStyle name="Porcentagem 2 2 11 2 2 2 2 2 2 2" xfId="3110"/>
    <cellStyle name="Porcentagem 2 2 11 2 2 2 2 2 2 2 2" xfId="3111"/>
    <cellStyle name="Porcentagem 2 2 11 2 2 2 2 2 2 2 2 2" xfId="3112"/>
    <cellStyle name="Porcentagem 2 2 11 2 2 2 2 2 2 3" xfId="3113"/>
    <cellStyle name="Porcentagem 2 2 11 2 2 2 2 2 3" xfId="3114"/>
    <cellStyle name="Porcentagem 2 2 11 2 2 2 2 2 3 2" xfId="3115"/>
    <cellStyle name="Porcentagem 2 2 11 2 2 2 2 3" xfId="3116"/>
    <cellStyle name="Porcentagem 2 2 11 2 2 2 2 3 2" xfId="3117"/>
    <cellStyle name="Porcentagem 2 2 11 2 2 2 2 3 2 2" xfId="3118"/>
    <cellStyle name="Porcentagem 2 2 11 2 2 2 2 4" xfId="3119"/>
    <cellStyle name="Porcentagem 2 2 11 2 2 2 3" xfId="3120"/>
    <cellStyle name="Porcentagem 2 2 11 2 2 2 3 2" xfId="3121"/>
    <cellStyle name="Porcentagem 2 2 11 2 2 2 3 2 2" xfId="3122"/>
    <cellStyle name="Porcentagem 2 2 11 2 2 2 3 2 2 2" xfId="3123"/>
    <cellStyle name="Porcentagem 2 2 11 2 2 2 3 3" xfId="3124"/>
    <cellStyle name="Porcentagem 2 2 11 2 2 2 4" xfId="3125"/>
    <cellStyle name="Porcentagem 2 2 11 2 2 2 4 2" xfId="3126"/>
    <cellStyle name="Porcentagem 2 2 11 2 2 3" xfId="3127"/>
    <cellStyle name="Porcentagem 2 2 11 2 2 3 2" xfId="3128"/>
    <cellStyle name="Porcentagem 2 2 11 2 2 3 2 2" xfId="3129"/>
    <cellStyle name="Porcentagem 2 2 11 2 2 3 2 2 2" xfId="3130"/>
    <cellStyle name="Porcentagem 2 2 11 2 2 3 2 2 2 2" xfId="3131"/>
    <cellStyle name="Porcentagem 2 2 11 2 2 3 2 3" xfId="3132"/>
    <cellStyle name="Porcentagem 2 2 11 2 2 3 3" xfId="3133"/>
    <cellStyle name="Porcentagem 2 2 11 2 2 3 3 2" xfId="3134"/>
    <cellStyle name="Porcentagem 2 2 11 2 2 4" xfId="3135"/>
    <cellStyle name="Porcentagem 2 2 11 2 2 4 2" xfId="3136"/>
    <cellStyle name="Porcentagem 2 2 11 2 2 4 2 2" xfId="3137"/>
    <cellStyle name="Porcentagem 2 2 11 2 2 5" xfId="3138"/>
    <cellStyle name="Porcentagem 2 2 11 2 3" xfId="3139"/>
    <cellStyle name="Porcentagem 2 2 11 2 3 2" xfId="3140"/>
    <cellStyle name="Porcentagem 2 2 11 2 3 2 2" xfId="3141"/>
    <cellStyle name="Porcentagem 2 2 11 2 3 2 2 2" xfId="3142"/>
    <cellStyle name="Porcentagem 2 2 11 2 3 2 2 2 2" xfId="3143"/>
    <cellStyle name="Porcentagem 2 2 11 2 3 2 2 2 2 2" xfId="3144"/>
    <cellStyle name="Porcentagem 2 2 11 2 3 2 2 3" xfId="3145"/>
    <cellStyle name="Porcentagem 2 2 11 2 3 2 3" xfId="3146"/>
    <cellStyle name="Porcentagem 2 2 11 2 3 2 3 2" xfId="3147"/>
    <cellStyle name="Porcentagem 2 2 11 2 3 3" xfId="3148"/>
    <cellStyle name="Porcentagem 2 2 11 2 3 3 2" xfId="3149"/>
    <cellStyle name="Porcentagem 2 2 11 2 3 3 2 2" xfId="3150"/>
    <cellStyle name="Porcentagem 2 2 11 2 3 4" xfId="3151"/>
    <cellStyle name="Porcentagem 2 2 11 2 4" xfId="3152"/>
    <cellStyle name="Porcentagem 2 2 11 2 4 2" xfId="3153"/>
    <cellStyle name="Porcentagem 2 2 11 2 4 2 2" xfId="3154"/>
    <cellStyle name="Porcentagem 2 2 11 2 4 2 2 2" xfId="3155"/>
    <cellStyle name="Porcentagem 2 2 11 2 4 3" xfId="3156"/>
    <cellStyle name="Porcentagem 2 2 11 2 5" xfId="3157"/>
    <cellStyle name="Porcentagem 2 2 11 2 5 2" xfId="3158"/>
    <cellStyle name="Porcentagem 2 2 11 3" xfId="3159"/>
    <cellStyle name="Porcentagem 2 2 11 3 2" xfId="3160"/>
    <cellStyle name="Porcentagem 2 2 11 3 2 2" xfId="3161"/>
    <cellStyle name="Porcentagem 2 2 11 3 2 2 2" xfId="3162"/>
    <cellStyle name="Porcentagem 2 2 11 3 2 2 2 2" xfId="3163"/>
    <cellStyle name="Porcentagem 2 2 11 3 2 2 2 2 2" xfId="3164"/>
    <cellStyle name="Porcentagem 2 2 11 3 2 2 2 2 2 2" xfId="3165"/>
    <cellStyle name="Porcentagem 2 2 11 3 2 2 2 3" xfId="3166"/>
    <cellStyle name="Porcentagem 2 2 11 3 2 2 3" xfId="3167"/>
    <cellStyle name="Porcentagem 2 2 11 3 2 2 3 2" xfId="3168"/>
    <cellStyle name="Porcentagem 2 2 11 3 2 3" xfId="3169"/>
    <cellStyle name="Porcentagem 2 2 11 3 2 3 2" xfId="3170"/>
    <cellStyle name="Porcentagem 2 2 11 3 2 3 2 2" xfId="3171"/>
    <cellStyle name="Porcentagem 2 2 11 3 2 4" xfId="3172"/>
    <cellStyle name="Porcentagem 2 2 11 3 3" xfId="3173"/>
    <cellStyle name="Porcentagem 2 2 11 3 3 2" xfId="3174"/>
    <cellStyle name="Porcentagem 2 2 11 3 3 2 2" xfId="3175"/>
    <cellStyle name="Porcentagem 2 2 11 3 3 2 2 2" xfId="3176"/>
    <cellStyle name="Porcentagem 2 2 11 3 3 3" xfId="3177"/>
    <cellStyle name="Porcentagem 2 2 11 3 4" xfId="3178"/>
    <cellStyle name="Porcentagem 2 2 11 3 4 2" xfId="3179"/>
    <cellStyle name="Porcentagem 2 2 11 4" xfId="3180"/>
    <cellStyle name="Porcentagem 2 2 11 4 2" xfId="3181"/>
    <cellStyle name="Porcentagem 2 2 11 4 2 2" xfId="3182"/>
    <cellStyle name="Porcentagem 2 2 11 4 2 2 2" xfId="3183"/>
    <cellStyle name="Porcentagem 2 2 11 4 2 2 2 2" xfId="3184"/>
    <cellStyle name="Porcentagem 2 2 11 4 2 3" xfId="3185"/>
    <cellStyle name="Porcentagem 2 2 11 4 3" xfId="3186"/>
    <cellStyle name="Porcentagem 2 2 11 4 3 2" xfId="3187"/>
    <cellStyle name="Porcentagem 2 2 11 5" xfId="3188"/>
    <cellStyle name="Porcentagem 2 2 11 5 2" xfId="3189"/>
    <cellStyle name="Porcentagem 2 2 11 5 2 2" xfId="3190"/>
    <cellStyle name="Porcentagem 2 2 11 6" xfId="3191"/>
    <cellStyle name="Porcentagem 2 2 12" xfId="3192"/>
    <cellStyle name="Porcentagem 2 2 12 2" xfId="3193"/>
    <cellStyle name="Porcentagem 2 2 12 2 2" xfId="3194"/>
    <cellStyle name="Porcentagem 2 2 12 2 2 2" xfId="3195"/>
    <cellStyle name="Porcentagem 2 2 12 2 2 2 2" xfId="3196"/>
    <cellStyle name="Porcentagem 2 2 12 2 2 2 2 2" xfId="3197"/>
    <cellStyle name="Porcentagem 2 2 12 2 2 2 2 2 2" xfId="3198"/>
    <cellStyle name="Porcentagem 2 2 12 2 2 2 2 2 2 2" xfId="3199"/>
    <cellStyle name="Porcentagem 2 2 12 2 2 2 2 3" xfId="3200"/>
    <cellStyle name="Porcentagem 2 2 12 2 2 2 3" xfId="3201"/>
    <cellStyle name="Porcentagem 2 2 12 2 2 2 3 2" xfId="3202"/>
    <cellStyle name="Porcentagem 2 2 12 2 2 3" xfId="3203"/>
    <cellStyle name="Porcentagem 2 2 12 2 2 3 2" xfId="3204"/>
    <cellStyle name="Porcentagem 2 2 12 2 2 3 2 2" xfId="3205"/>
    <cellStyle name="Porcentagem 2 2 12 2 2 4" xfId="3206"/>
    <cellStyle name="Porcentagem 2 2 12 2 3" xfId="3207"/>
    <cellStyle name="Porcentagem 2 2 12 2 3 2" xfId="3208"/>
    <cellStyle name="Porcentagem 2 2 12 2 3 2 2" xfId="3209"/>
    <cellStyle name="Porcentagem 2 2 12 2 3 2 2 2" xfId="3210"/>
    <cellStyle name="Porcentagem 2 2 12 2 3 3" xfId="3211"/>
    <cellStyle name="Porcentagem 2 2 12 2 4" xfId="3212"/>
    <cellStyle name="Porcentagem 2 2 12 2 4 2" xfId="3213"/>
    <cellStyle name="Porcentagem 2 2 12 3" xfId="3214"/>
    <cellStyle name="Porcentagem 2 2 12 3 2" xfId="3215"/>
    <cellStyle name="Porcentagem 2 2 12 3 2 2" xfId="3216"/>
    <cellStyle name="Porcentagem 2 2 12 3 2 2 2" xfId="3217"/>
    <cellStyle name="Porcentagem 2 2 12 3 2 2 2 2" xfId="3218"/>
    <cellStyle name="Porcentagem 2 2 12 3 2 3" xfId="3219"/>
    <cellStyle name="Porcentagem 2 2 12 3 3" xfId="3220"/>
    <cellStyle name="Porcentagem 2 2 12 3 3 2" xfId="3221"/>
    <cellStyle name="Porcentagem 2 2 12 4" xfId="3222"/>
    <cellStyle name="Porcentagem 2 2 12 4 2" xfId="3223"/>
    <cellStyle name="Porcentagem 2 2 12 4 2 2" xfId="3224"/>
    <cellStyle name="Porcentagem 2 2 12 5" xfId="3225"/>
    <cellStyle name="Porcentagem 2 2 13" xfId="3226"/>
    <cellStyle name="Porcentagem 2 2 13 2" xfId="3227"/>
    <cellStyle name="Porcentagem 2 2 13 2 2" xfId="3228"/>
    <cellStyle name="Porcentagem 2 2 13 2 2 2" xfId="3229"/>
    <cellStyle name="Porcentagem 2 2 13 2 2 2 2" xfId="3230"/>
    <cellStyle name="Porcentagem 2 2 13 2 2 2 2 2" xfId="3231"/>
    <cellStyle name="Porcentagem 2 2 13 2 2 3" xfId="3232"/>
    <cellStyle name="Porcentagem 2 2 13 2 3" xfId="3233"/>
    <cellStyle name="Porcentagem 2 2 13 2 3 2" xfId="3234"/>
    <cellStyle name="Porcentagem 2 2 13 3" xfId="3235"/>
    <cellStyle name="Porcentagem 2 2 13 3 2" xfId="3236"/>
    <cellStyle name="Porcentagem 2 2 13 3 2 2" xfId="3237"/>
    <cellStyle name="Porcentagem 2 2 13 4" xfId="3238"/>
    <cellStyle name="Porcentagem 2 2 14" xfId="3239"/>
    <cellStyle name="Porcentagem 2 2 14 2" xfId="3240"/>
    <cellStyle name="Porcentagem 2 2 14 2 2" xfId="3241"/>
    <cellStyle name="Porcentagem 2 2 14 2 2 2" xfId="3242"/>
    <cellStyle name="Porcentagem 2 2 14 3" xfId="3243"/>
    <cellStyle name="Porcentagem 2 2 15" xfId="3244"/>
    <cellStyle name="Porcentagem 2 2 15 2" xfId="3245"/>
    <cellStyle name="Porcentagem 2 2 2" xfId="3246"/>
    <cellStyle name="Porcentagem 2 2 2 10" xfId="3247"/>
    <cellStyle name="Porcentagem 2 2 2 10 2" xfId="3248"/>
    <cellStyle name="Porcentagem 2 2 2 10 2 2" xfId="3249"/>
    <cellStyle name="Porcentagem 2 2 2 10 2 2 2" xfId="3250"/>
    <cellStyle name="Porcentagem 2 2 2 10 2 2 2 2" xfId="3251"/>
    <cellStyle name="Porcentagem 2 2 2 10 2 2 2 2 2" xfId="3252"/>
    <cellStyle name="Porcentagem 2 2 2 10 2 2 2 2 2 2" xfId="3253"/>
    <cellStyle name="Porcentagem 2 2 2 10 2 2 2 2 2 2 2" xfId="3254"/>
    <cellStyle name="Porcentagem 2 2 2 10 2 2 2 2 2 2 2 2" xfId="3255"/>
    <cellStyle name="Porcentagem 2 2 2 10 2 2 2 2 2 2 2 2 2" xfId="3256"/>
    <cellStyle name="Porcentagem 2 2 2 10 2 2 2 2 2 2 3" xfId="3257"/>
    <cellStyle name="Porcentagem 2 2 2 10 2 2 2 2 2 3" xfId="3258"/>
    <cellStyle name="Porcentagem 2 2 2 10 2 2 2 2 2 3 2" xfId="3259"/>
    <cellStyle name="Porcentagem 2 2 2 10 2 2 2 2 3" xfId="3260"/>
    <cellStyle name="Porcentagem 2 2 2 10 2 2 2 2 3 2" xfId="3261"/>
    <cellStyle name="Porcentagem 2 2 2 10 2 2 2 2 3 2 2" xfId="3262"/>
    <cellStyle name="Porcentagem 2 2 2 10 2 2 2 2 4" xfId="3263"/>
    <cellStyle name="Porcentagem 2 2 2 10 2 2 2 3" xfId="3264"/>
    <cellStyle name="Porcentagem 2 2 2 10 2 2 2 3 2" xfId="3265"/>
    <cellStyle name="Porcentagem 2 2 2 10 2 2 2 3 2 2" xfId="3266"/>
    <cellStyle name="Porcentagem 2 2 2 10 2 2 2 3 2 2 2" xfId="3267"/>
    <cellStyle name="Porcentagem 2 2 2 10 2 2 2 3 3" xfId="3268"/>
    <cellStyle name="Porcentagem 2 2 2 10 2 2 2 4" xfId="3269"/>
    <cellStyle name="Porcentagem 2 2 2 10 2 2 2 4 2" xfId="3270"/>
    <cellStyle name="Porcentagem 2 2 2 10 2 2 3" xfId="3271"/>
    <cellStyle name="Porcentagem 2 2 2 10 2 2 3 2" xfId="3272"/>
    <cellStyle name="Porcentagem 2 2 2 10 2 2 3 2 2" xfId="3273"/>
    <cellStyle name="Porcentagem 2 2 2 10 2 2 3 2 2 2" xfId="3274"/>
    <cellStyle name="Porcentagem 2 2 2 10 2 2 3 2 2 2 2" xfId="3275"/>
    <cellStyle name="Porcentagem 2 2 2 10 2 2 3 2 3" xfId="3276"/>
    <cellStyle name="Porcentagem 2 2 2 10 2 2 3 3" xfId="3277"/>
    <cellStyle name="Porcentagem 2 2 2 10 2 2 3 3 2" xfId="3278"/>
    <cellStyle name="Porcentagem 2 2 2 10 2 2 4" xfId="3279"/>
    <cellStyle name="Porcentagem 2 2 2 10 2 2 4 2" xfId="3280"/>
    <cellStyle name="Porcentagem 2 2 2 10 2 2 4 2 2" xfId="3281"/>
    <cellStyle name="Porcentagem 2 2 2 10 2 2 5" xfId="3282"/>
    <cellStyle name="Porcentagem 2 2 2 10 2 3" xfId="3283"/>
    <cellStyle name="Porcentagem 2 2 2 10 2 3 2" xfId="3284"/>
    <cellStyle name="Porcentagem 2 2 2 10 2 3 2 2" xfId="3285"/>
    <cellStyle name="Porcentagem 2 2 2 10 2 3 2 2 2" xfId="3286"/>
    <cellStyle name="Porcentagem 2 2 2 10 2 3 2 2 2 2" xfId="3287"/>
    <cellStyle name="Porcentagem 2 2 2 10 2 3 2 2 2 2 2" xfId="3288"/>
    <cellStyle name="Porcentagem 2 2 2 10 2 3 2 2 3" xfId="3289"/>
    <cellStyle name="Porcentagem 2 2 2 10 2 3 2 3" xfId="3290"/>
    <cellStyle name="Porcentagem 2 2 2 10 2 3 2 3 2" xfId="3291"/>
    <cellStyle name="Porcentagem 2 2 2 10 2 3 3" xfId="3292"/>
    <cellStyle name="Porcentagem 2 2 2 10 2 3 3 2" xfId="3293"/>
    <cellStyle name="Porcentagem 2 2 2 10 2 3 3 2 2" xfId="3294"/>
    <cellStyle name="Porcentagem 2 2 2 10 2 3 4" xfId="3295"/>
    <cellStyle name="Porcentagem 2 2 2 10 2 4" xfId="3296"/>
    <cellStyle name="Porcentagem 2 2 2 10 2 4 2" xfId="3297"/>
    <cellStyle name="Porcentagem 2 2 2 10 2 4 2 2" xfId="3298"/>
    <cellStyle name="Porcentagem 2 2 2 10 2 4 2 2 2" xfId="3299"/>
    <cellStyle name="Porcentagem 2 2 2 10 2 4 3" xfId="3300"/>
    <cellStyle name="Porcentagem 2 2 2 10 2 5" xfId="3301"/>
    <cellStyle name="Porcentagem 2 2 2 10 2 5 2" xfId="3302"/>
    <cellStyle name="Porcentagem 2 2 2 10 3" xfId="3303"/>
    <cellStyle name="Porcentagem 2 2 2 10 3 2" xfId="3304"/>
    <cellStyle name="Porcentagem 2 2 2 10 3 2 2" xfId="3305"/>
    <cellStyle name="Porcentagem 2 2 2 10 3 2 2 2" xfId="3306"/>
    <cellStyle name="Porcentagem 2 2 2 10 3 2 2 2 2" xfId="3307"/>
    <cellStyle name="Porcentagem 2 2 2 10 3 2 2 2 2 2" xfId="3308"/>
    <cellStyle name="Porcentagem 2 2 2 10 3 2 2 2 2 2 2" xfId="3309"/>
    <cellStyle name="Porcentagem 2 2 2 10 3 2 2 2 3" xfId="3310"/>
    <cellStyle name="Porcentagem 2 2 2 10 3 2 2 3" xfId="3311"/>
    <cellStyle name="Porcentagem 2 2 2 10 3 2 2 3 2" xfId="3312"/>
    <cellStyle name="Porcentagem 2 2 2 10 3 2 3" xfId="3313"/>
    <cellStyle name="Porcentagem 2 2 2 10 3 2 3 2" xfId="3314"/>
    <cellStyle name="Porcentagem 2 2 2 10 3 2 3 2 2" xfId="3315"/>
    <cellStyle name="Porcentagem 2 2 2 10 3 2 4" xfId="3316"/>
    <cellStyle name="Porcentagem 2 2 2 10 3 3" xfId="3317"/>
    <cellStyle name="Porcentagem 2 2 2 10 3 3 2" xfId="3318"/>
    <cellStyle name="Porcentagem 2 2 2 10 3 3 2 2" xfId="3319"/>
    <cellStyle name="Porcentagem 2 2 2 10 3 3 2 2 2" xfId="3320"/>
    <cellStyle name="Porcentagem 2 2 2 10 3 3 3" xfId="3321"/>
    <cellStyle name="Porcentagem 2 2 2 10 3 4" xfId="3322"/>
    <cellStyle name="Porcentagem 2 2 2 10 3 4 2" xfId="3323"/>
    <cellStyle name="Porcentagem 2 2 2 10 4" xfId="3324"/>
    <cellStyle name="Porcentagem 2 2 2 10 4 2" xfId="3325"/>
    <cellStyle name="Porcentagem 2 2 2 10 4 2 2" xfId="3326"/>
    <cellStyle name="Porcentagem 2 2 2 10 4 2 2 2" xfId="3327"/>
    <cellStyle name="Porcentagem 2 2 2 10 4 2 2 2 2" xfId="3328"/>
    <cellStyle name="Porcentagem 2 2 2 10 4 2 3" xfId="3329"/>
    <cellStyle name="Porcentagem 2 2 2 10 4 3" xfId="3330"/>
    <cellStyle name="Porcentagem 2 2 2 10 4 3 2" xfId="3331"/>
    <cellStyle name="Porcentagem 2 2 2 10 5" xfId="3332"/>
    <cellStyle name="Porcentagem 2 2 2 10 5 2" xfId="3333"/>
    <cellStyle name="Porcentagem 2 2 2 10 5 2 2" xfId="3334"/>
    <cellStyle name="Porcentagem 2 2 2 10 6" xfId="3335"/>
    <cellStyle name="Porcentagem 2 2 2 11" xfId="3336"/>
    <cellStyle name="Porcentagem 2 2 2 11 2" xfId="3337"/>
    <cellStyle name="Porcentagem 2 2 2 11 2 2" xfId="3338"/>
    <cellStyle name="Porcentagem 2 2 2 11 2 2 2" xfId="3339"/>
    <cellStyle name="Porcentagem 2 2 2 11 2 2 2 2" xfId="3340"/>
    <cellStyle name="Porcentagem 2 2 2 11 2 2 2 2 2" xfId="3341"/>
    <cellStyle name="Porcentagem 2 2 2 11 2 2 2 2 2 2" xfId="3342"/>
    <cellStyle name="Porcentagem 2 2 2 11 2 2 2 2 2 2 2" xfId="3343"/>
    <cellStyle name="Porcentagem 2 2 2 11 2 2 2 2 3" xfId="3344"/>
    <cellStyle name="Porcentagem 2 2 2 11 2 2 2 3" xfId="3345"/>
    <cellStyle name="Porcentagem 2 2 2 11 2 2 2 3 2" xfId="3346"/>
    <cellStyle name="Porcentagem 2 2 2 11 2 2 3" xfId="3347"/>
    <cellStyle name="Porcentagem 2 2 2 11 2 2 3 2" xfId="3348"/>
    <cellStyle name="Porcentagem 2 2 2 11 2 2 3 2 2" xfId="3349"/>
    <cellStyle name="Porcentagem 2 2 2 11 2 2 4" xfId="3350"/>
    <cellStyle name="Porcentagem 2 2 2 11 2 3" xfId="3351"/>
    <cellStyle name="Porcentagem 2 2 2 11 2 3 2" xfId="3352"/>
    <cellStyle name="Porcentagem 2 2 2 11 2 3 2 2" xfId="3353"/>
    <cellStyle name="Porcentagem 2 2 2 11 2 3 2 2 2" xfId="3354"/>
    <cellStyle name="Porcentagem 2 2 2 11 2 3 3" xfId="3355"/>
    <cellStyle name="Porcentagem 2 2 2 11 2 4" xfId="3356"/>
    <cellStyle name="Porcentagem 2 2 2 11 2 4 2" xfId="3357"/>
    <cellStyle name="Porcentagem 2 2 2 11 3" xfId="3358"/>
    <cellStyle name="Porcentagem 2 2 2 11 3 2" xfId="3359"/>
    <cellStyle name="Porcentagem 2 2 2 11 3 2 2" xfId="3360"/>
    <cellStyle name="Porcentagem 2 2 2 11 3 2 2 2" xfId="3361"/>
    <cellStyle name="Porcentagem 2 2 2 11 3 2 2 2 2" xfId="3362"/>
    <cellStyle name="Porcentagem 2 2 2 11 3 2 3" xfId="3363"/>
    <cellStyle name="Porcentagem 2 2 2 11 3 3" xfId="3364"/>
    <cellStyle name="Porcentagem 2 2 2 11 3 3 2" xfId="3365"/>
    <cellStyle name="Porcentagem 2 2 2 11 4" xfId="3366"/>
    <cellStyle name="Porcentagem 2 2 2 11 4 2" xfId="3367"/>
    <cellStyle name="Porcentagem 2 2 2 11 4 2 2" xfId="3368"/>
    <cellStyle name="Porcentagem 2 2 2 11 5" xfId="3369"/>
    <cellStyle name="Porcentagem 2 2 2 12" xfId="3370"/>
    <cellStyle name="Porcentagem 2 2 2 12 2" xfId="3371"/>
    <cellStyle name="Porcentagem 2 2 2 12 2 2" xfId="3372"/>
    <cellStyle name="Porcentagem 2 2 2 12 2 2 2" xfId="3373"/>
    <cellStyle name="Porcentagem 2 2 2 12 2 2 2 2" xfId="3374"/>
    <cellStyle name="Porcentagem 2 2 2 12 2 2 2 2 2" xfId="3375"/>
    <cellStyle name="Porcentagem 2 2 2 12 2 2 3" xfId="3376"/>
    <cellStyle name="Porcentagem 2 2 2 12 2 3" xfId="3377"/>
    <cellStyle name="Porcentagem 2 2 2 12 2 3 2" xfId="3378"/>
    <cellStyle name="Porcentagem 2 2 2 12 3" xfId="3379"/>
    <cellStyle name="Porcentagem 2 2 2 12 3 2" xfId="3380"/>
    <cellStyle name="Porcentagem 2 2 2 12 3 2 2" xfId="3381"/>
    <cellStyle name="Porcentagem 2 2 2 12 4" xfId="3382"/>
    <cellStyle name="Porcentagem 2 2 2 13" xfId="3383"/>
    <cellStyle name="Porcentagem 2 2 2 13 2" xfId="3384"/>
    <cellStyle name="Porcentagem 2 2 2 13 2 2" xfId="3385"/>
    <cellStyle name="Porcentagem 2 2 2 13 2 2 2" xfId="3386"/>
    <cellStyle name="Porcentagem 2 2 2 13 3" xfId="3387"/>
    <cellStyle name="Porcentagem 2 2 2 14" xfId="3388"/>
    <cellStyle name="Porcentagem 2 2 2 14 2" xfId="3389"/>
    <cellStyle name="Porcentagem 2 2 2 2" xfId="3390"/>
    <cellStyle name="Porcentagem 2 2 2 2 10" xfId="3391"/>
    <cellStyle name="Porcentagem 2 2 2 2 10 2" xfId="3392"/>
    <cellStyle name="Porcentagem 2 2 2 2 10 2 2" xfId="3393"/>
    <cellStyle name="Porcentagem 2 2 2 2 10 2 2 2" xfId="3394"/>
    <cellStyle name="Porcentagem 2 2 2 2 10 2 2 2 2" xfId="3395"/>
    <cellStyle name="Porcentagem 2 2 2 2 10 2 2 2 2 2" xfId="3396"/>
    <cellStyle name="Porcentagem 2 2 2 2 10 2 2 2 2 2 2" xfId="3397"/>
    <cellStyle name="Porcentagem 2 2 2 2 10 2 2 2 2 2 2 2" xfId="3398"/>
    <cellStyle name="Porcentagem 2 2 2 2 10 2 2 2 2 2 2 2 2" xfId="3399"/>
    <cellStyle name="Porcentagem 2 2 2 2 10 2 2 2 2 2 2 2 2 2" xfId="3400"/>
    <cellStyle name="Porcentagem 2 2 2 2 10 2 2 2 2 2 2 3" xfId="3401"/>
    <cellStyle name="Porcentagem 2 2 2 2 10 2 2 2 2 2 3" xfId="3402"/>
    <cellStyle name="Porcentagem 2 2 2 2 10 2 2 2 2 2 3 2" xfId="3403"/>
    <cellStyle name="Porcentagem 2 2 2 2 10 2 2 2 2 3" xfId="3404"/>
    <cellStyle name="Porcentagem 2 2 2 2 10 2 2 2 2 3 2" xfId="3405"/>
    <cellStyle name="Porcentagem 2 2 2 2 10 2 2 2 2 3 2 2" xfId="3406"/>
    <cellStyle name="Porcentagem 2 2 2 2 10 2 2 2 2 4" xfId="3407"/>
    <cellStyle name="Porcentagem 2 2 2 2 10 2 2 2 3" xfId="3408"/>
    <cellStyle name="Porcentagem 2 2 2 2 10 2 2 2 3 2" xfId="3409"/>
    <cellStyle name="Porcentagem 2 2 2 2 10 2 2 2 3 2 2" xfId="3410"/>
    <cellStyle name="Porcentagem 2 2 2 2 10 2 2 2 3 2 2 2" xfId="3411"/>
    <cellStyle name="Porcentagem 2 2 2 2 10 2 2 2 3 3" xfId="3412"/>
    <cellStyle name="Porcentagem 2 2 2 2 10 2 2 2 4" xfId="3413"/>
    <cellStyle name="Porcentagem 2 2 2 2 10 2 2 2 4 2" xfId="3414"/>
    <cellStyle name="Porcentagem 2 2 2 2 10 2 2 3" xfId="3415"/>
    <cellStyle name="Porcentagem 2 2 2 2 10 2 2 3 2" xfId="3416"/>
    <cellStyle name="Porcentagem 2 2 2 2 10 2 2 3 2 2" xfId="3417"/>
    <cellStyle name="Porcentagem 2 2 2 2 10 2 2 3 2 2 2" xfId="3418"/>
    <cellStyle name="Porcentagem 2 2 2 2 10 2 2 3 2 2 2 2" xfId="3419"/>
    <cellStyle name="Porcentagem 2 2 2 2 10 2 2 3 2 3" xfId="3420"/>
    <cellStyle name="Porcentagem 2 2 2 2 10 2 2 3 3" xfId="3421"/>
    <cellStyle name="Porcentagem 2 2 2 2 10 2 2 3 3 2" xfId="3422"/>
    <cellStyle name="Porcentagem 2 2 2 2 10 2 2 4" xfId="3423"/>
    <cellStyle name="Porcentagem 2 2 2 2 10 2 2 4 2" xfId="3424"/>
    <cellStyle name="Porcentagem 2 2 2 2 10 2 2 4 2 2" xfId="3425"/>
    <cellStyle name="Porcentagem 2 2 2 2 10 2 2 5" xfId="3426"/>
    <cellStyle name="Porcentagem 2 2 2 2 10 2 3" xfId="3427"/>
    <cellStyle name="Porcentagem 2 2 2 2 10 2 3 2" xfId="3428"/>
    <cellStyle name="Porcentagem 2 2 2 2 10 2 3 2 2" xfId="3429"/>
    <cellStyle name="Porcentagem 2 2 2 2 10 2 3 2 2 2" xfId="3430"/>
    <cellStyle name="Porcentagem 2 2 2 2 10 2 3 2 2 2 2" xfId="3431"/>
    <cellStyle name="Porcentagem 2 2 2 2 10 2 3 2 2 2 2 2" xfId="3432"/>
    <cellStyle name="Porcentagem 2 2 2 2 10 2 3 2 2 3" xfId="3433"/>
    <cellStyle name="Porcentagem 2 2 2 2 10 2 3 2 3" xfId="3434"/>
    <cellStyle name="Porcentagem 2 2 2 2 10 2 3 2 3 2" xfId="3435"/>
    <cellStyle name="Porcentagem 2 2 2 2 10 2 3 3" xfId="3436"/>
    <cellStyle name="Porcentagem 2 2 2 2 10 2 3 3 2" xfId="3437"/>
    <cellStyle name="Porcentagem 2 2 2 2 10 2 3 3 2 2" xfId="3438"/>
    <cellStyle name="Porcentagem 2 2 2 2 10 2 3 4" xfId="3439"/>
    <cellStyle name="Porcentagem 2 2 2 2 10 2 4" xfId="3440"/>
    <cellStyle name="Porcentagem 2 2 2 2 10 2 4 2" xfId="3441"/>
    <cellStyle name="Porcentagem 2 2 2 2 10 2 4 2 2" xfId="3442"/>
    <cellStyle name="Porcentagem 2 2 2 2 10 2 4 2 2 2" xfId="3443"/>
    <cellStyle name="Porcentagem 2 2 2 2 10 2 4 3" xfId="3444"/>
    <cellStyle name="Porcentagem 2 2 2 2 10 2 5" xfId="3445"/>
    <cellStyle name="Porcentagem 2 2 2 2 10 2 5 2" xfId="3446"/>
    <cellStyle name="Porcentagem 2 2 2 2 10 3" xfId="3447"/>
    <cellStyle name="Porcentagem 2 2 2 2 10 3 2" xfId="3448"/>
    <cellStyle name="Porcentagem 2 2 2 2 10 3 2 2" xfId="3449"/>
    <cellStyle name="Porcentagem 2 2 2 2 10 3 2 2 2" xfId="3450"/>
    <cellStyle name="Porcentagem 2 2 2 2 10 3 2 2 2 2" xfId="3451"/>
    <cellStyle name="Porcentagem 2 2 2 2 10 3 2 2 2 2 2" xfId="3452"/>
    <cellStyle name="Porcentagem 2 2 2 2 10 3 2 2 2 2 2 2" xfId="3453"/>
    <cellStyle name="Porcentagem 2 2 2 2 10 3 2 2 2 3" xfId="3454"/>
    <cellStyle name="Porcentagem 2 2 2 2 10 3 2 2 3" xfId="3455"/>
    <cellStyle name="Porcentagem 2 2 2 2 10 3 2 2 3 2" xfId="3456"/>
    <cellStyle name="Porcentagem 2 2 2 2 10 3 2 3" xfId="3457"/>
    <cellStyle name="Porcentagem 2 2 2 2 10 3 2 3 2" xfId="3458"/>
    <cellStyle name="Porcentagem 2 2 2 2 10 3 2 3 2 2" xfId="3459"/>
    <cellStyle name="Porcentagem 2 2 2 2 10 3 2 4" xfId="3460"/>
    <cellStyle name="Porcentagem 2 2 2 2 10 3 3" xfId="3461"/>
    <cellStyle name="Porcentagem 2 2 2 2 10 3 3 2" xfId="3462"/>
    <cellStyle name="Porcentagem 2 2 2 2 10 3 3 2 2" xfId="3463"/>
    <cellStyle name="Porcentagem 2 2 2 2 10 3 3 2 2 2" xfId="3464"/>
    <cellStyle name="Porcentagem 2 2 2 2 10 3 3 3" xfId="3465"/>
    <cellStyle name="Porcentagem 2 2 2 2 10 3 4" xfId="3466"/>
    <cellStyle name="Porcentagem 2 2 2 2 10 3 4 2" xfId="3467"/>
    <cellStyle name="Porcentagem 2 2 2 2 10 4" xfId="3468"/>
    <cellStyle name="Porcentagem 2 2 2 2 10 4 2" xfId="3469"/>
    <cellStyle name="Porcentagem 2 2 2 2 10 4 2 2" xfId="3470"/>
    <cellStyle name="Porcentagem 2 2 2 2 10 4 2 2 2" xfId="3471"/>
    <cellStyle name="Porcentagem 2 2 2 2 10 4 2 2 2 2" xfId="3472"/>
    <cellStyle name="Porcentagem 2 2 2 2 10 4 2 3" xfId="3473"/>
    <cellStyle name="Porcentagem 2 2 2 2 10 4 3" xfId="3474"/>
    <cellStyle name="Porcentagem 2 2 2 2 10 4 3 2" xfId="3475"/>
    <cellStyle name="Porcentagem 2 2 2 2 10 5" xfId="3476"/>
    <cellStyle name="Porcentagem 2 2 2 2 10 5 2" xfId="3477"/>
    <cellStyle name="Porcentagem 2 2 2 2 10 5 2 2" xfId="3478"/>
    <cellStyle name="Porcentagem 2 2 2 2 10 6" xfId="3479"/>
    <cellStyle name="Porcentagem 2 2 2 2 11" xfId="3480"/>
    <cellStyle name="Porcentagem 2 2 2 2 11 2" xfId="3481"/>
    <cellStyle name="Porcentagem 2 2 2 2 11 2 2" xfId="3482"/>
    <cellStyle name="Porcentagem 2 2 2 2 11 2 2 2" xfId="3483"/>
    <cellStyle name="Porcentagem 2 2 2 2 11 2 2 2 2" xfId="3484"/>
    <cellStyle name="Porcentagem 2 2 2 2 11 2 2 2 2 2" xfId="3485"/>
    <cellStyle name="Porcentagem 2 2 2 2 11 2 2 2 2 2 2" xfId="3486"/>
    <cellStyle name="Porcentagem 2 2 2 2 11 2 2 2 2 2 2 2" xfId="3487"/>
    <cellStyle name="Porcentagem 2 2 2 2 11 2 2 2 2 3" xfId="3488"/>
    <cellStyle name="Porcentagem 2 2 2 2 11 2 2 2 3" xfId="3489"/>
    <cellStyle name="Porcentagem 2 2 2 2 11 2 2 2 3 2" xfId="3490"/>
    <cellStyle name="Porcentagem 2 2 2 2 11 2 2 3" xfId="3491"/>
    <cellStyle name="Porcentagem 2 2 2 2 11 2 2 3 2" xfId="3492"/>
    <cellStyle name="Porcentagem 2 2 2 2 11 2 2 3 2 2" xfId="3493"/>
    <cellStyle name="Porcentagem 2 2 2 2 11 2 2 4" xfId="3494"/>
    <cellStyle name="Porcentagem 2 2 2 2 11 2 3" xfId="3495"/>
    <cellStyle name="Porcentagem 2 2 2 2 11 2 3 2" xfId="3496"/>
    <cellStyle name="Porcentagem 2 2 2 2 11 2 3 2 2" xfId="3497"/>
    <cellStyle name="Porcentagem 2 2 2 2 11 2 3 2 2 2" xfId="3498"/>
    <cellStyle name="Porcentagem 2 2 2 2 11 2 3 3" xfId="3499"/>
    <cellStyle name="Porcentagem 2 2 2 2 11 2 4" xfId="3500"/>
    <cellStyle name="Porcentagem 2 2 2 2 11 2 4 2" xfId="3501"/>
    <cellStyle name="Porcentagem 2 2 2 2 11 3" xfId="3502"/>
    <cellStyle name="Porcentagem 2 2 2 2 11 3 2" xfId="3503"/>
    <cellStyle name="Porcentagem 2 2 2 2 11 3 2 2" xfId="3504"/>
    <cellStyle name="Porcentagem 2 2 2 2 11 3 2 2 2" xfId="3505"/>
    <cellStyle name="Porcentagem 2 2 2 2 11 3 2 2 2 2" xfId="3506"/>
    <cellStyle name="Porcentagem 2 2 2 2 11 3 2 3" xfId="3507"/>
    <cellStyle name="Porcentagem 2 2 2 2 11 3 3" xfId="3508"/>
    <cellStyle name="Porcentagem 2 2 2 2 11 3 3 2" xfId="3509"/>
    <cellStyle name="Porcentagem 2 2 2 2 11 4" xfId="3510"/>
    <cellStyle name="Porcentagem 2 2 2 2 11 4 2" xfId="3511"/>
    <cellStyle name="Porcentagem 2 2 2 2 11 4 2 2" xfId="3512"/>
    <cellStyle name="Porcentagem 2 2 2 2 11 5" xfId="3513"/>
    <cellStyle name="Porcentagem 2 2 2 2 12" xfId="3514"/>
    <cellStyle name="Porcentagem 2 2 2 2 12 2" xfId="3515"/>
    <cellStyle name="Porcentagem 2 2 2 2 12 2 2" xfId="3516"/>
    <cellStyle name="Porcentagem 2 2 2 2 12 2 2 2" xfId="3517"/>
    <cellStyle name="Porcentagem 2 2 2 2 12 2 2 2 2" xfId="3518"/>
    <cellStyle name="Porcentagem 2 2 2 2 12 2 2 2 2 2" xfId="3519"/>
    <cellStyle name="Porcentagem 2 2 2 2 12 2 2 3" xfId="3520"/>
    <cellStyle name="Porcentagem 2 2 2 2 12 2 3" xfId="3521"/>
    <cellStyle name="Porcentagem 2 2 2 2 12 2 3 2" xfId="3522"/>
    <cellStyle name="Porcentagem 2 2 2 2 12 3" xfId="3523"/>
    <cellStyle name="Porcentagem 2 2 2 2 12 3 2" xfId="3524"/>
    <cellStyle name="Porcentagem 2 2 2 2 12 3 2 2" xfId="3525"/>
    <cellStyle name="Porcentagem 2 2 2 2 12 4" xfId="3526"/>
    <cellStyle name="Porcentagem 2 2 2 2 13" xfId="3527"/>
    <cellStyle name="Porcentagem 2 2 2 2 13 2" xfId="3528"/>
    <cellStyle name="Porcentagem 2 2 2 2 13 2 2" xfId="3529"/>
    <cellStyle name="Porcentagem 2 2 2 2 13 2 2 2" xfId="3530"/>
    <cellStyle name="Porcentagem 2 2 2 2 13 3" xfId="3531"/>
    <cellStyle name="Porcentagem 2 2 2 2 14" xfId="3532"/>
    <cellStyle name="Porcentagem 2 2 2 2 14 2" xfId="3533"/>
    <cellStyle name="Porcentagem 2 2 2 2 2" xfId="3534"/>
    <cellStyle name="Porcentagem 2 2 2 2 2 10" xfId="3535"/>
    <cellStyle name="Porcentagem 2 2 2 2 2 10 2" xfId="3536"/>
    <cellStyle name="Porcentagem 2 2 2 2 2 10 2 2" xfId="3537"/>
    <cellStyle name="Porcentagem 2 2 2 2 2 10 2 2 2" xfId="3538"/>
    <cellStyle name="Porcentagem 2 2 2 2 2 10 2 2 2 2" xfId="3539"/>
    <cellStyle name="Porcentagem 2 2 2 2 2 10 2 2 2 2 2" xfId="3540"/>
    <cellStyle name="Porcentagem 2 2 2 2 2 10 2 2 2 2 2 2" xfId="3541"/>
    <cellStyle name="Porcentagem 2 2 2 2 2 10 2 2 2 2 2 2 2" xfId="3542"/>
    <cellStyle name="Porcentagem 2 2 2 2 2 10 2 2 2 2 3" xfId="3543"/>
    <cellStyle name="Porcentagem 2 2 2 2 2 10 2 2 2 3" xfId="3544"/>
    <cellStyle name="Porcentagem 2 2 2 2 2 10 2 2 2 3 2" xfId="3545"/>
    <cellStyle name="Porcentagem 2 2 2 2 2 10 2 2 3" xfId="3546"/>
    <cellStyle name="Porcentagem 2 2 2 2 2 10 2 2 3 2" xfId="3547"/>
    <cellStyle name="Porcentagem 2 2 2 2 2 10 2 2 3 2 2" xfId="3548"/>
    <cellStyle name="Porcentagem 2 2 2 2 2 10 2 2 4" xfId="3549"/>
    <cellStyle name="Porcentagem 2 2 2 2 2 10 2 3" xfId="3550"/>
    <cellStyle name="Porcentagem 2 2 2 2 2 10 2 3 2" xfId="3551"/>
    <cellStyle name="Porcentagem 2 2 2 2 2 10 2 3 2 2" xfId="3552"/>
    <cellStyle name="Porcentagem 2 2 2 2 2 10 2 3 2 2 2" xfId="3553"/>
    <cellStyle name="Porcentagem 2 2 2 2 2 10 2 3 3" xfId="3554"/>
    <cellStyle name="Porcentagem 2 2 2 2 2 10 2 4" xfId="3555"/>
    <cellStyle name="Porcentagem 2 2 2 2 2 10 2 4 2" xfId="3556"/>
    <cellStyle name="Porcentagem 2 2 2 2 2 10 3" xfId="3557"/>
    <cellStyle name="Porcentagem 2 2 2 2 2 10 3 2" xfId="3558"/>
    <cellStyle name="Porcentagem 2 2 2 2 2 10 3 2 2" xfId="3559"/>
    <cellStyle name="Porcentagem 2 2 2 2 2 10 3 2 2 2" xfId="3560"/>
    <cellStyle name="Porcentagem 2 2 2 2 2 10 3 2 2 2 2" xfId="3561"/>
    <cellStyle name="Porcentagem 2 2 2 2 2 10 3 2 3" xfId="3562"/>
    <cellStyle name="Porcentagem 2 2 2 2 2 10 3 3" xfId="3563"/>
    <cellStyle name="Porcentagem 2 2 2 2 2 10 3 3 2" xfId="3564"/>
    <cellStyle name="Porcentagem 2 2 2 2 2 10 4" xfId="3565"/>
    <cellStyle name="Porcentagem 2 2 2 2 2 10 4 2" xfId="3566"/>
    <cellStyle name="Porcentagem 2 2 2 2 2 10 4 2 2" xfId="3567"/>
    <cellStyle name="Porcentagem 2 2 2 2 2 10 5" xfId="3568"/>
    <cellStyle name="Porcentagem 2 2 2 2 2 11" xfId="3569"/>
    <cellStyle name="Porcentagem 2 2 2 2 2 11 2" xfId="3570"/>
    <cellStyle name="Porcentagem 2 2 2 2 2 11 2 2" xfId="3571"/>
    <cellStyle name="Porcentagem 2 2 2 2 2 11 2 2 2" xfId="3572"/>
    <cellStyle name="Porcentagem 2 2 2 2 2 11 2 2 2 2" xfId="3573"/>
    <cellStyle name="Porcentagem 2 2 2 2 2 11 2 2 2 2 2" xfId="3574"/>
    <cellStyle name="Porcentagem 2 2 2 2 2 11 2 2 3" xfId="3575"/>
    <cellStyle name="Porcentagem 2 2 2 2 2 11 2 3" xfId="3576"/>
    <cellStyle name="Porcentagem 2 2 2 2 2 11 2 3 2" xfId="3577"/>
    <cellStyle name="Porcentagem 2 2 2 2 2 11 3" xfId="3578"/>
    <cellStyle name="Porcentagem 2 2 2 2 2 11 3 2" xfId="3579"/>
    <cellStyle name="Porcentagem 2 2 2 2 2 11 3 2 2" xfId="3580"/>
    <cellStyle name="Porcentagem 2 2 2 2 2 11 4" xfId="3581"/>
    <cellStyle name="Porcentagem 2 2 2 2 2 12" xfId="3582"/>
    <cellStyle name="Porcentagem 2 2 2 2 2 12 2" xfId="3583"/>
    <cellStyle name="Porcentagem 2 2 2 2 2 12 2 2" xfId="3584"/>
    <cellStyle name="Porcentagem 2 2 2 2 2 12 2 2 2" xfId="3585"/>
    <cellStyle name="Porcentagem 2 2 2 2 2 12 3" xfId="3586"/>
    <cellStyle name="Porcentagem 2 2 2 2 2 13" xfId="3587"/>
    <cellStyle name="Porcentagem 2 2 2 2 2 13 2" xfId="3588"/>
    <cellStyle name="Porcentagem 2 2 2 2 2 2" xfId="3589"/>
    <cellStyle name="Porcentagem 2 2 2 2 2 2 10" xfId="3590"/>
    <cellStyle name="Porcentagem 2 2 2 2 2 2 10 2" xfId="3591"/>
    <cellStyle name="Porcentagem 2 2 2 2 2 2 10 2 2" xfId="3592"/>
    <cellStyle name="Porcentagem 2 2 2 2 2 2 10 2 2 2" xfId="3593"/>
    <cellStyle name="Porcentagem 2 2 2 2 2 2 10 3" xfId="3594"/>
    <cellStyle name="Porcentagem 2 2 2 2 2 2 11" xfId="3595"/>
    <cellStyle name="Porcentagem 2 2 2 2 2 2 11 2" xfId="3596"/>
    <cellStyle name="Porcentagem 2 2 2 2 2 2 2" xfId="3597"/>
    <cellStyle name="Porcentagem 2 2 2 2 2 2 2 2" xfId="3598"/>
    <cellStyle name="Porcentagem 2 2 2 2 2 2 2 2 2" xfId="3599"/>
    <cellStyle name="Porcentagem 2 2 2 2 2 2 2 2 2 2" xfId="3600"/>
    <cellStyle name="Porcentagem 2 2 2 2 2 2 2 2 2 2 2" xfId="3601"/>
    <cellStyle name="Porcentagem 2 2 2 2 2 2 2 2 2 2 2 2" xfId="3602"/>
    <cellStyle name="Porcentagem 2 2 2 2 2 2 2 2 2 2 2 2 2" xfId="3603"/>
    <cellStyle name="Porcentagem 2 2 2 2 2 2 2 2 2 2 2 2 2 2" xfId="3604"/>
    <cellStyle name="Porcentagem 2 2 2 2 2 2 2 2 2 2 2 2 2 2 2" xfId="3605"/>
    <cellStyle name="Porcentagem 2 2 2 2 2 2 2 2 2 2 2 2 2 2 2 2" xfId="3606"/>
    <cellStyle name="Porcentagem 2 2 2 2 2 2 2 2 2 2 2 2 2 2 2 2 2" xfId="3607"/>
    <cellStyle name="Porcentagem 2 2 2 2 2 2 2 2 2 2 2 2 2 2 2 2 2 2" xfId="3608"/>
    <cellStyle name="Porcentagem 2 2 2 2 2 2 2 2 2 2 2 2 2 2 2 3" xfId="3609"/>
    <cellStyle name="Porcentagem 2 2 2 2 2 2 2 2 2 2 2 2 2 2 3" xfId="3610"/>
    <cellStyle name="Porcentagem 2 2 2 2 2 2 2 2 2 2 2 2 2 2 3 2" xfId="3611"/>
    <cellStyle name="Porcentagem 2 2 2 2 2 2 2 2 2 2 2 2 2 3" xfId="3612"/>
    <cellStyle name="Porcentagem 2 2 2 2 2 2 2 2 2 2 2 2 2 3 2" xfId="3613"/>
    <cellStyle name="Porcentagem 2 2 2 2 2 2 2 2 2 2 2 2 2 3 2 2" xfId="3614"/>
    <cellStyle name="Porcentagem 2 2 2 2 2 2 2 2 2 2 2 2 2 4" xfId="3615"/>
    <cellStyle name="Porcentagem 2 2 2 2 2 2 2 2 2 2 2 2 3" xfId="3616"/>
    <cellStyle name="Porcentagem 2 2 2 2 2 2 2 2 2 2 2 2 3 2" xfId="3617"/>
    <cellStyle name="Porcentagem 2 2 2 2 2 2 2 2 2 2 2 2 3 2 2" xfId="3618"/>
    <cellStyle name="Porcentagem 2 2 2 2 2 2 2 2 2 2 2 2 3 2 2 2" xfId="3619"/>
    <cellStyle name="Porcentagem 2 2 2 2 2 2 2 2 2 2 2 2 3 3" xfId="3620"/>
    <cellStyle name="Porcentagem 2 2 2 2 2 2 2 2 2 2 2 2 4" xfId="3621"/>
    <cellStyle name="Porcentagem 2 2 2 2 2 2 2 2 2 2 2 2 4 2" xfId="3622"/>
    <cellStyle name="Porcentagem 2 2 2 2 2 2 2 2 2 2 2 3" xfId="3623"/>
    <cellStyle name="Porcentagem 2 2 2 2 2 2 2 2 2 2 2 3 2" xfId="3624"/>
    <cellStyle name="Porcentagem 2 2 2 2 2 2 2 2 2 2 2 3 2 2" xfId="3625"/>
    <cellStyle name="Porcentagem 2 2 2 2 2 2 2 2 2 2 2 3 2 2 2" xfId="3626"/>
    <cellStyle name="Porcentagem 2 2 2 2 2 2 2 2 2 2 2 3 2 2 2 2" xfId="3627"/>
    <cellStyle name="Porcentagem 2 2 2 2 2 2 2 2 2 2 2 3 2 3" xfId="3628"/>
    <cellStyle name="Porcentagem 2 2 2 2 2 2 2 2 2 2 2 3 3" xfId="3629"/>
    <cellStyle name="Porcentagem 2 2 2 2 2 2 2 2 2 2 2 3 3 2" xfId="3630"/>
    <cellStyle name="Porcentagem 2 2 2 2 2 2 2 2 2 2 2 4" xfId="3631"/>
    <cellStyle name="Porcentagem 2 2 2 2 2 2 2 2 2 2 2 4 2" xfId="3632"/>
    <cellStyle name="Porcentagem 2 2 2 2 2 2 2 2 2 2 2 4 2 2" xfId="3633"/>
    <cellStyle name="Porcentagem 2 2 2 2 2 2 2 2 2 2 2 5" xfId="3634"/>
    <cellStyle name="Porcentagem 2 2 2 2 2 2 2 2 2 2 3" xfId="3635"/>
    <cellStyle name="Porcentagem 2 2 2 2 2 2 2 2 2 2 3 2" xfId="3636"/>
    <cellStyle name="Porcentagem 2 2 2 2 2 2 2 2 2 2 3 2 2" xfId="3637"/>
    <cellStyle name="Porcentagem 2 2 2 2 2 2 2 2 2 2 3 2 2 2" xfId="3638"/>
    <cellStyle name="Porcentagem 2 2 2 2 2 2 2 2 2 2 3 2 2 2 2" xfId="3639"/>
    <cellStyle name="Porcentagem 2 2 2 2 2 2 2 2 2 2 3 2 2 2 2 2" xfId="3640"/>
    <cellStyle name="Porcentagem 2 2 2 2 2 2 2 2 2 2 3 2 2 3" xfId="3641"/>
    <cellStyle name="Porcentagem 2 2 2 2 2 2 2 2 2 2 3 2 3" xfId="3642"/>
    <cellStyle name="Porcentagem 2 2 2 2 2 2 2 2 2 2 3 2 3 2" xfId="3643"/>
    <cellStyle name="Porcentagem 2 2 2 2 2 2 2 2 2 2 3 3" xfId="3644"/>
    <cellStyle name="Porcentagem 2 2 2 2 2 2 2 2 2 2 3 3 2" xfId="3645"/>
    <cellStyle name="Porcentagem 2 2 2 2 2 2 2 2 2 2 3 3 2 2" xfId="3646"/>
    <cellStyle name="Porcentagem 2 2 2 2 2 2 2 2 2 2 3 4" xfId="3647"/>
    <cellStyle name="Porcentagem 2 2 2 2 2 2 2 2 2 2 4" xfId="3648"/>
    <cellStyle name="Porcentagem 2 2 2 2 2 2 2 2 2 2 4 2" xfId="3649"/>
    <cellStyle name="Porcentagem 2 2 2 2 2 2 2 2 2 2 4 2 2" xfId="3650"/>
    <cellStyle name="Porcentagem 2 2 2 2 2 2 2 2 2 2 4 2 2 2" xfId="3651"/>
    <cellStyle name="Porcentagem 2 2 2 2 2 2 2 2 2 2 4 3" xfId="3652"/>
    <cellStyle name="Porcentagem 2 2 2 2 2 2 2 2 2 2 5" xfId="3653"/>
    <cellStyle name="Porcentagem 2 2 2 2 2 2 2 2 2 2 5 2" xfId="3654"/>
    <cellStyle name="Porcentagem 2 2 2 2 2 2 2 2 2 3" xfId="3655"/>
    <cellStyle name="Porcentagem 2 2 2 2 2 2 2 2 2 3 2" xfId="3656"/>
    <cellStyle name="Porcentagem 2 2 2 2 2 2 2 2 2 3 2 2" xfId="3657"/>
    <cellStyle name="Porcentagem 2 2 2 2 2 2 2 2 2 3 2 2 2" xfId="3658"/>
    <cellStyle name="Porcentagem 2 2 2 2 2 2 2 2 2 3 2 2 2 2" xfId="3659"/>
    <cellStyle name="Porcentagem 2 2 2 2 2 2 2 2 2 3 2 2 2 2 2" xfId="3660"/>
    <cellStyle name="Porcentagem 2 2 2 2 2 2 2 2 2 3 2 2 2 2 2 2" xfId="3661"/>
    <cellStyle name="Porcentagem 2 2 2 2 2 2 2 2 2 3 2 2 2 3" xfId="3662"/>
    <cellStyle name="Porcentagem 2 2 2 2 2 2 2 2 2 3 2 2 3" xfId="3663"/>
    <cellStyle name="Porcentagem 2 2 2 2 2 2 2 2 2 3 2 2 3 2" xfId="3664"/>
    <cellStyle name="Porcentagem 2 2 2 2 2 2 2 2 2 3 2 3" xfId="3665"/>
    <cellStyle name="Porcentagem 2 2 2 2 2 2 2 2 2 3 2 3 2" xfId="3666"/>
    <cellStyle name="Porcentagem 2 2 2 2 2 2 2 2 2 3 2 3 2 2" xfId="3667"/>
    <cellStyle name="Porcentagem 2 2 2 2 2 2 2 2 2 3 2 4" xfId="3668"/>
    <cellStyle name="Porcentagem 2 2 2 2 2 2 2 2 2 3 3" xfId="3669"/>
    <cellStyle name="Porcentagem 2 2 2 2 2 2 2 2 2 3 3 2" xfId="3670"/>
    <cellStyle name="Porcentagem 2 2 2 2 2 2 2 2 2 3 3 2 2" xfId="3671"/>
    <cellStyle name="Porcentagem 2 2 2 2 2 2 2 2 2 3 3 2 2 2" xfId="3672"/>
    <cellStyle name="Porcentagem 2 2 2 2 2 2 2 2 2 3 3 3" xfId="3673"/>
    <cellStyle name="Porcentagem 2 2 2 2 2 2 2 2 2 3 4" xfId="3674"/>
    <cellStyle name="Porcentagem 2 2 2 2 2 2 2 2 2 3 4 2" xfId="3675"/>
    <cellStyle name="Porcentagem 2 2 2 2 2 2 2 2 2 4" xfId="3676"/>
    <cellStyle name="Porcentagem 2 2 2 2 2 2 2 2 2 4 2" xfId="3677"/>
    <cellStyle name="Porcentagem 2 2 2 2 2 2 2 2 2 4 2 2" xfId="3678"/>
    <cellStyle name="Porcentagem 2 2 2 2 2 2 2 2 2 4 2 2 2" xfId="3679"/>
    <cellStyle name="Porcentagem 2 2 2 2 2 2 2 2 2 4 2 2 2 2" xfId="3680"/>
    <cellStyle name="Porcentagem 2 2 2 2 2 2 2 2 2 4 2 3" xfId="3681"/>
    <cellStyle name="Porcentagem 2 2 2 2 2 2 2 2 2 4 3" xfId="3682"/>
    <cellStyle name="Porcentagem 2 2 2 2 2 2 2 2 2 4 3 2" xfId="3683"/>
    <cellStyle name="Porcentagem 2 2 2 2 2 2 2 2 2 5" xfId="3684"/>
    <cellStyle name="Porcentagem 2 2 2 2 2 2 2 2 2 5 2" xfId="3685"/>
    <cellStyle name="Porcentagem 2 2 2 2 2 2 2 2 2 5 2 2" xfId="3686"/>
    <cellStyle name="Porcentagem 2 2 2 2 2 2 2 2 2 6" xfId="3687"/>
    <cellStyle name="Porcentagem 2 2 2 2 2 2 2 2 3" xfId="3688"/>
    <cellStyle name="Porcentagem 2 2 2 2 2 2 2 2 3 2" xfId="3689"/>
    <cellStyle name="Porcentagem 2 2 2 2 2 2 2 2 3 2 2" xfId="3690"/>
    <cellStyle name="Porcentagem 2 2 2 2 2 2 2 2 3 2 2 2" xfId="3691"/>
    <cellStyle name="Porcentagem 2 2 2 2 2 2 2 2 3 2 2 2 2" xfId="3692"/>
    <cellStyle name="Porcentagem 2 2 2 2 2 2 2 2 3 2 2 2 2 2" xfId="3693"/>
    <cellStyle name="Porcentagem 2 2 2 2 2 2 2 2 3 2 2 2 2 2 2" xfId="3694"/>
    <cellStyle name="Porcentagem 2 2 2 2 2 2 2 2 3 2 2 2 2 2 2 2" xfId="3695"/>
    <cellStyle name="Porcentagem 2 2 2 2 2 2 2 2 3 2 2 2 2 3" xfId="3696"/>
    <cellStyle name="Porcentagem 2 2 2 2 2 2 2 2 3 2 2 2 3" xfId="3697"/>
    <cellStyle name="Porcentagem 2 2 2 2 2 2 2 2 3 2 2 2 3 2" xfId="3698"/>
    <cellStyle name="Porcentagem 2 2 2 2 2 2 2 2 3 2 2 3" xfId="3699"/>
    <cellStyle name="Porcentagem 2 2 2 2 2 2 2 2 3 2 2 3 2" xfId="3700"/>
    <cellStyle name="Porcentagem 2 2 2 2 2 2 2 2 3 2 2 3 2 2" xfId="3701"/>
    <cellStyle name="Porcentagem 2 2 2 2 2 2 2 2 3 2 2 4" xfId="3702"/>
    <cellStyle name="Porcentagem 2 2 2 2 2 2 2 2 3 2 3" xfId="3703"/>
    <cellStyle name="Porcentagem 2 2 2 2 2 2 2 2 3 2 3 2" xfId="3704"/>
    <cellStyle name="Porcentagem 2 2 2 2 2 2 2 2 3 2 3 2 2" xfId="3705"/>
    <cellStyle name="Porcentagem 2 2 2 2 2 2 2 2 3 2 3 2 2 2" xfId="3706"/>
    <cellStyle name="Porcentagem 2 2 2 2 2 2 2 2 3 2 3 3" xfId="3707"/>
    <cellStyle name="Porcentagem 2 2 2 2 2 2 2 2 3 2 4" xfId="3708"/>
    <cellStyle name="Porcentagem 2 2 2 2 2 2 2 2 3 2 4 2" xfId="3709"/>
    <cellStyle name="Porcentagem 2 2 2 2 2 2 2 2 3 3" xfId="3710"/>
    <cellStyle name="Porcentagem 2 2 2 2 2 2 2 2 3 3 2" xfId="3711"/>
    <cellStyle name="Porcentagem 2 2 2 2 2 2 2 2 3 3 2 2" xfId="3712"/>
    <cellStyle name="Porcentagem 2 2 2 2 2 2 2 2 3 3 2 2 2" xfId="3713"/>
    <cellStyle name="Porcentagem 2 2 2 2 2 2 2 2 3 3 2 2 2 2" xfId="3714"/>
    <cellStyle name="Porcentagem 2 2 2 2 2 2 2 2 3 3 2 3" xfId="3715"/>
    <cellStyle name="Porcentagem 2 2 2 2 2 2 2 2 3 3 3" xfId="3716"/>
    <cellStyle name="Porcentagem 2 2 2 2 2 2 2 2 3 3 3 2" xfId="3717"/>
    <cellStyle name="Porcentagem 2 2 2 2 2 2 2 2 3 4" xfId="3718"/>
    <cellStyle name="Porcentagem 2 2 2 2 2 2 2 2 3 4 2" xfId="3719"/>
    <cellStyle name="Porcentagem 2 2 2 2 2 2 2 2 3 4 2 2" xfId="3720"/>
    <cellStyle name="Porcentagem 2 2 2 2 2 2 2 2 3 5" xfId="3721"/>
    <cellStyle name="Porcentagem 2 2 2 2 2 2 2 2 4" xfId="3722"/>
    <cellStyle name="Porcentagem 2 2 2 2 2 2 2 2 4 2" xfId="3723"/>
    <cellStyle name="Porcentagem 2 2 2 2 2 2 2 2 4 2 2" xfId="3724"/>
    <cellStyle name="Porcentagem 2 2 2 2 2 2 2 2 4 2 2 2" xfId="3725"/>
    <cellStyle name="Porcentagem 2 2 2 2 2 2 2 2 4 2 2 2 2" xfId="3726"/>
    <cellStyle name="Porcentagem 2 2 2 2 2 2 2 2 4 2 2 2 2 2" xfId="3727"/>
    <cellStyle name="Porcentagem 2 2 2 2 2 2 2 2 4 2 2 3" xfId="3728"/>
    <cellStyle name="Porcentagem 2 2 2 2 2 2 2 2 4 2 3" xfId="3729"/>
    <cellStyle name="Porcentagem 2 2 2 2 2 2 2 2 4 2 3 2" xfId="3730"/>
    <cellStyle name="Porcentagem 2 2 2 2 2 2 2 2 4 3" xfId="3731"/>
    <cellStyle name="Porcentagem 2 2 2 2 2 2 2 2 4 3 2" xfId="3732"/>
    <cellStyle name="Porcentagem 2 2 2 2 2 2 2 2 4 3 2 2" xfId="3733"/>
    <cellStyle name="Porcentagem 2 2 2 2 2 2 2 2 4 4" xfId="3734"/>
    <cellStyle name="Porcentagem 2 2 2 2 2 2 2 2 5" xfId="3735"/>
    <cellStyle name="Porcentagem 2 2 2 2 2 2 2 2 5 2" xfId="3736"/>
    <cellStyle name="Porcentagem 2 2 2 2 2 2 2 2 5 2 2" xfId="3737"/>
    <cellStyle name="Porcentagem 2 2 2 2 2 2 2 2 5 2 2 2" xfId="3738"/>
    <cellStyle name="Porcentagem 2 2 2 2 2 2 2 2 5 3" xfId="3739"/>
    <cellStyle name="Porcentagem 2 2 2 2 2 2 2 2 6" xfId="3740"/>
    <cellStyle name="Porcentagem 2 2 2 2 2 2 2 2 6 2" xfId="3741"/>
    <cellStyle name="Porcentagem 2 2 2 2 2 2 2 3" xfId="3742"/>
    <cellStyle name="Porcentagem 2 2 2 2 2 2 2 3 2" xfId="3743"/>
    <cellStyle name="Porcentagem 2 2 2 2 2 2 2 3 2 2" xfId="3744"/>
    <cellStyle name="Porcentagem 2 2 2 2 2 2 2 3 2 2 2" xfId="3745"/>
    <cellStyle name="Porcentagem 2 2 2 2 2 2 2 3 2 2 2 2" xfId="3746"/>
    <cellStyle name="Porcentagem 2 2 2 2 2 2 2 3 2 2 2 2 2" xfId="3747"/>
    <cellStyle name="Porcentagem 2 2 2 2 2 2 2 3 2 2 2 2 2 2" xfId="3748"/>
    <cellStyle name="Porcentagem 2 2 2 2 2 2 2 3 2 2 2 2 2 2 2" xfId="3749"/>
    <cellStyle name="Porcentagem 2 2 2 2 2 2 2 3 2 2 2 2 2 2 2 2" xfId="3750"/>
    <cellStyle name="Porcentagem 2 2 2 2 2 2 2 3 2 2 2 2 2 3" xfId="3751"/>
    <cellStyle name="Porcentagem 2 2 2 2 2 2 2 3 2 2 2 2 3" xfId="3752"/>
    <cellStyle name="Porcentagem 2 2 2 2 2 2 2 3 2 2 2 2 3 2" xfId="3753"/>
    <cellStyle name="Porcentagem 2 2 2 2 2 2 2 3 2 2 2 3" xfId="3754"/>
    <cellStyle name="Porcentagem 2 2 2 2 2 2 2 3 2 2 2 3 2" xfId="3755"/>
    <cellStyle name="Porcentagem 2 2 2 2 2 2 2 3 2 2 2 3 2 2" xfId="3756"/>
    <cellStyle name="Porcentagem 2 2 2 2 2 2 2 3 2 2 2 4" xfId="3757"/>
    <cellStyle name="Porcentagem 2 2 2 2 2 2 2 3 2 2 3" xfId="3758"/>
    <cellStyle name="Porcentagem 2 2 2 2 2 2 2 3 2 2 3 2" xfId="3759"/>
    <cellStyle name="Porcentagem 2 2 2 2 2 2 2 3 2 2 3 2 2" xfId="3760"/>
    <cellStyle name="Porcentagem 2 2 2 2 2 2 2 3 2 2 3 2 2 2" xfId="3761"/>
    <cellStyle name="Porcentagem 2 2 2 2 2 2 2 3 2 2 3 3" xfId="3762"/>
    <cellStyle name="Porcentagem 2 2 2 2 2 2 2 3 2 2 4" xfId="3763"/>
    <cellStyle name="Porcentagem 2 2 2 2 2 2 2 3 2 2 4 2" xfId="3764"/>
    <cellStyle name="Porcentagem 2 2 2 2 2 2 2 3 2 3" xfId="3765"/>
    <cellStyle name="Porcentagem 2 2 2 2 2 2 2 3 2 3 2" xfId="3766"/>
    <cellStyle name="Porcentagem 2 2 2 2 2 2 2 3 2 3 2 2" xfId="3767"/>
    <cellStyle name="Porcentagem 2 2 2 2 2 2 2 3 2 3 2 2 2" xfId="3768"/>
    <cellStyle name="Porcentagem 2 2 2 2 2 2 2 3 2 3 2 2 2 2" xfId="3769"/>
    <cellStyle name="Porcentagem 2 2 2 2 2 2 2 3 2 3 2 3" xfId="3770"/>
    <cellStyle name="Porcentagem 2 2 2 2 2 2 2 3 2 3 3" xfId="3771"/>
    <cellStyle name="Porcentagem 2 2 2 2 2 2 2 3 2 3 3 2" xfId="3772"/>
    <cellStyle name="Porcentagem 2 2 2 2 2 2 2 3 2 4" xfId="3773"/>
    <cellStyle name="Porcentagem 2 2 2 2 2 2 2 3 2 4 2" xfId="3774"/>
    <cellStyle name="Porcentagem 2 2 2 2 2 2 2 3 2 4 2 2" xfId="3775"/>
    <cellStyle name="Porcentagem 2 2 2 2 2 2 2 3 2 5" xfId="3776"/>
    <cellStyle name="Porcentagem 2 2 2 2 2 2 2 3 3" xfId="3777"/>
    <cellStyle name="Porcentagem 2 2 2 2 2 2 2 3 3 2" xfId="3778"/>
    <cellStyle name="Porcentagem 2 2 2 2 2 2 2 3 3 2 2" xfId="3779"/>
    <cellStyle name="Porcentagem 2 2 2 2 2 2 2 3 3 2 2 2" xfId="3780"/>
    <cellStyle name="Porcentagem 2 2 2 2 2 2 2 3 3 2 2 2 2" xfId="3781"/>
    <cellStyle name="Porcentagem 2 2 2 2 2 2 2 3 3 2 2 2 2 2" xfId="3782"/>
    <cellStyle name="Porcentagem 2 2 2 2 2 2 2 3 3 2 2 3" xfId="3783"/>
    <cellStyle name="Porcentagem 2 2 2 2 2 2 2 3 3 2 3" xfId="3784"/>
    <cellStyle name="Porcentagem 2 2 2 2 2 2 2 3 3 2 3 2" xfId="3785"/>
    <cellStyle name="Porcentagem 2 2 2 2 2 2 2 3 3 3" xfId="3786"/>
    <cellStyle name="Porcentagem 2 2 2 2 2 2 2 3 3 3 2" xfId="3787"/>
    <cellStyle name="Porcentagem 2 2 2 2 2 2 2 3 3 3 2 2" xfId="3788"/>
    <cellStyle name="Porcentagem 2 2 2 2 2 2 2 3 3 4" xfId="3789"/>
    <cellStyle name="Porcentagem 2 2 2 2 2 2 2 3 4" xfId="3790"/>
    <cellStyle name="Porcentagem 2 2 2 2 2 2 2 3 4 2" xfId="3791"/>
    <cellStyle name="Porcentagem 2 2 2 2 2 2 2 3 4 2 2" xfId="3792"/>
    <cellStyle name="Porcentagem 2 2 2 2 2 2 2 3 4 2 2 2" xfId="3793"/>
    <cellStyle name="Porcentagem 2 2 2 2 2 2 2 3 4 3" xfId="3794"/>
    <cellStyle name="Porcentagem 2 2 2 2 2 2 2 3 5" xfId="3795"/>
    <cellStyle name="Porcentagem 2 2 2 2 2 2 2 3 5 2" xfId="3796"/>
    <cellStyle name="Porcentagem 2 2 2 2 2 2 2 4" xfId="3797"/>
    <cellStyle name="Porcentagem 2 2 2 2 2 2 2 4 2" xfId="3798"/>
    <cellStyle name="Porcentagem 2 2 2 2 2 2 2 4 2 2" xfId="3799"/>
    <cellStyle name="Porcentagem 2 2 2 2 2 2 2 4 2 2 2" xfId="3800"/>
    <cellStyle name="Porcentagem 2 2 2 2 2 2 2 4 2 2 2 2" xfId="3801"/>
    <cellStyle name="Porcentagem 2 2 2 2 2 2 2 4 2 2 2 2 2" xfId="3802"/>
    <cellStyle name="Porcentagem 2 2 2 2 2 2 2 4 2 2 2 2 2 2" xfId="3803"/>
    <cellStyle name="Porcentagem 2 2 2 2 2 2 2 4 2 2 2 3" xfId="3804"/>
    <cellStyle name="Porcentagem 2 2 2 2 2 2 2 4 2 2 3" xfId="3805"/>
    <cellStyle name="Porcentagem 2 2 2 2 2 2 2 4 2 2 3 2" xfId="3806"/>
    <cellStyle name="Porcentagem 2 2 2 2 2 2 2 4 2 3" xfId="3807"/>
    <cellStyle name="Porcentagem 2 2 2 2 2 2 2 4 2 3 2" xfId="3808"/>
    <cellStyle name="Porcentagem 2 2 2 2 2 2 2 4 2 3 2 2" xfId="3809"/>
    <cellStyle name="Porcentagem 2 2 2 2 2 2 2 4 2 4" xfId="3810"/>
    <cellStyle name="Porcentagem 2 2 2 2 2 2 2 4 3" xfId="3811"/>
    <cellStyle name="Porcentagem 2 2 2 2 2 2 2 4 3 2" xfId="3812"/>
    <cellStyle name="Porcentagem 2 2 2 2 2 2 2 4 3 2 2" xfId="3813"/>
    <cellStyle name="Porcentagem 2 2 2 2 2 2 2 4 3 2 2 2" xfId="3814"/>
    <cellStyle name="Porcentagem 2 2 2 2 2 2 2 4 3 3" xfId="3815"/>
    <cellStyle name="Porcentagem 2 2 2 2 2 2 2 4 4" xfId="3816"/>
    <cellStyle name="Porcentagem 2 2 2 2 2 2 2 4 4 2" xfId="3817"/>
    <cellStyle name="Porcentagem 2 2 2 2 2 2 2 5" xfId="3818"/>
    <cellStyle name="Porcentagem 2 2 2 2 2 2 2 5 2" xfId="3819"/>
    <cellStyle name="Porcentagem 2 2 2 2 2 2 2 5 2 2" xfId="3820"/>
    <cellStyle name="Porcentagem 2 2 2 2 2 2 2 5 2 2 2" xfId="3821"/>
    <cellStyle name="Porcentagem 2 2 2 2 2 2 2 5 2 2 2 2" xfId="3822"/>
    <cellStyle name="Porcentagem 2 2 2 2 2 2 2 5 2 3" xfId="3823"/>
    <cellStyle name="Porcentagem 2 2 2 2 2 2 2 5 3" xfId="3824"/>
    <cellStyle name="Porcentagem 2 2 2 2 2 2 2 5 3 2" xfId="3825"/>
    <cellStyle name="Porcentagem 2 2 2 2 2 2 2 6" xfId="3826"/>
    <cellStyle name="Porcentagem 2 2 2 2 2 2 2 6 2" xfId="3827"/>
    <cellStyle name="Porcentagem 2 2 2 2 2 2 2 6 2 2" xfId="3828"/>
    <cellStyle name="Porcentagem 2 2 2 2 2 2 2 7" xfId="3829"/>
    <cellStyle name="Porcentagem 2 2 2 2 2 2 3" xfId="3830"/>
    <cellStyle name="Porcentagem 2 2 2 2 2 2 4" xfId="3831"/>
    <cellStyle name="Porcentagem 2 2 2 2 2 2 5" xfId="3832"/>
    <cellStyle name="Porcentagem 2 2 2 2 2 2 6" xfId="3833"/>
    <cellStyle name="Porcentagem 2 2 2 2 2 2 7" xfId="3834"/>
    <cellStyle name="Porcentagem 2 2 2 2 2 2 7 2" xfId="3835"/>
    <cellStyle name="Porcentagem 2 2 2 2 2 2 7 2 2" xfId="3836"/>
    <cellStyle name="Porcentagem 2 2 2 2 2 2 7 2 2 2" xfId="3837"/>
    <cellStyle name="Porcentagem 2 2 2 2 2 2 7 2 2 2 2" xfId="3838"/>
    <cellStyle name="Porcentagem 2 2 2 2 2 2 7 2 2 2 2 2" xfId="3839"/>
    <cellStyle name="Porcentagem 2 2 2 2 2 2 7 2 2 2 2 2 2" xfId="3840"/>
    <cellStyle name="Porcentagem 2 2 2 2 2 2 7 2 2 2 2 2 2 2" xfId="3841"/>
    <cellStyle name="Porcentagem 2 2 2 2 2 2 7 2 2 2 2 2 2 2 2" xfId="3842"/>
    <cellStyle name="Porcentagem 2 2 2 2 2 2 7 2 2 2 2 2 2 2 2 2" xfId="3843"/>
    <cellStyle name="Porcentagem 2 2 2 2 2 2 7 2 2 2 2 2 2 3" xfId="3844"/>
    <cellStyle name="Porcentagem 2 2 2 2 2 2 7 2 2 2 2 2 3" xfId="3845"/>
    <cellStyle name="Porcentagem 2 2 2 2 2 2 7 2 2 2 2 2 3 2" xfId="3846"/>
    <cellStyle name="Porcentagem 2 2 2 2 2 2 7 2 2 2 2 3" xfId="3847"/>
    <cellStyle name="Porcentagem 2 2 2 2 2 2 7 2 2 2 2 3 2" xfId="3848"/>
    <cellStyle name="Porcentagem 2 2 2 2 2 2 7 2 2 2 2 3 2 2" xfId="3849"/>
    <cellStyle name="Porcentagem 2 2 2 2 2 2 7 2 2 2 2 4" xfId="3850"/>
    <cellStyle name="Porcentagem 2 2 2 2 2 2 7 2 2 2 3" xfId="3851"/>
    <cellStyle name="Porcentagem 2 2 2 2 2 2 7 2 2 2 3 2" xfId="3852"/>
    <cellStyle name="Porcentagem 2 2 2 2 2 2 7 2 2 2 3 2 2" xfId="3853"/>
    <cellStyle name="Porcentagem 2 2 2 2 2 2 7 2 2 2 3 2 2 2" xfId="3854"/>
    <cellStyle name="Porcentagem 2 2 2 2 2 2 7 2 2 2 3 3" xfId="3855"/>
    <cellStyle name="Porcentagem 2 2 2 2 2 2 7 2 2 2 4" xfId="3856"/>
    <cellStyle name="Porcentagem 2 2 2 2 2 2 7 2 2 2 4 2" xfId="3857"/>
    <cellStyle name="Porcentagem 2 2 2 2 2 2 7 2 2 3" xfId="3858"/>
    <cellStyle name="Porcentagem 2 2 2 2 2 2 7 2 2 3 2" xfId="3859"/>
    <cellStyle name="Porcentagem 2 2 2 2 2 2 7 2 2 3 2 2" xfId="3860"/>
    <cellStyle name="Porcentagem 2 2 2 2 2 2 7 2 2 3 2 2 2" xfId="3861"/>
    <cellStyle name="Porcentagem 2 2 2 2 2 2 7 2 2 3 2 2 2 2" xfId="3862"/>
    <cellStyle name="Porcentagem 2 2 2 2 2 2 7 2 2 3 2 3" xfId="3863"/>
    <cellStyle name="Porcentagem 2 2 2 2 2 2 7 2 2 3 3" xfId="3864"/>
    <cellStyle name="Porcentagem 2 2 2 2 2 2 7 2 2 3 3 2" xfId="3865"/>
    <cellStyle name="Porcentagem 2 2 2 2 2 2 7 2 2 4" xfId="3866"/>
    <cellStyle name="Porcentagem 2 2 2 2 2 2 7 2 2 4 2" xfId="3867"/>
    <cellStyle name="Porcentagem 2 2 2 2 2 2 7 2 2 4 2 2" xfId="3868"/>
    <cellStyle name="Porcentagem 2 2 2 2 2 2 7 2 2 5" xfId="3869"/>
    <cellStyle name="Porcentagem 2 2 2 2 2 2 7 2 3" xfId="3870"/>
    <cellStyle name="Porcentagem 2 2 2 2 2 2 7 2 3 2" xfId="3871"/>
    <cellStyle name="Porcentagem 2 2 2 2 2 2 7 2 3 2 2" xfId="3872"/>
    <cellStyle name="Porcentagem 2 2 2 2 2 2 7 2 3 2 2 2" xfId="3873"/>
    <cellStyle name="Porcentagem 2 2 2 2 2 2 7 2 3 2 2 2 2" xfId="3874"/>
    <cellStyle name="Porcentagem 2 2 2 2 2 2 7 2 3 2 2 2 2 2" xfId="3875"/>
    <cellStyle name="Porcentagem 2 2 2 2 2 2 7 2 3 2 2 3" xfId="3876"/>
    <cellStyle name="Porcentagem 2 2 2 2 2 2 7 2 3 2 3" xfId="3877"/>
    <cellStyle name="Porcentagem 2 2 2 2 2 2 7 2 3 2 3 2" xfId="3878"/>
    <cellStyle name="Porcentagem 2 2 2 2 2 2 7 2 3 3" xfId="3879"/>
    <cellStyle name="Porcentagem 2 2 2 2 2 2 7 2 3 3 2" xfId="3880"/>
    <cellStyle name="Porcentagem 2 2 2 2 2 2 7 2 3 3 2 2" xfId="3881"/>
    <cellStyle name="Porcentagem 2 2 2 2 2 2 7 2 3 4" xfId="3882"/>
    <cellStyle name="Porcentagem 2 2 2 2 2 2 7 2 4" xfId="3883"/>
    <cellStyle name="Porcentagem 2 2 2 2 2 2 7 2 4 2" xfId="3884"/>
    <cellStyle name="Porcentagem 2 2 2 2 2 2 7 2 4 2 2" xfId="3885"/>
    <cellStyle name="Porcentagem 2 2 2 2 2 2 7 2 4 2 2 2" xfId="3886"/>
    <cellStyle name="Porcentagem 2 2 2 2 2 2 7 2 4 3" xfId="3887"/>
    <cellStyle name="Porcentagem 2 2 2 2 2 2 7 2 5" xfId="3888"/>
    <cellStyle name="Porcentagem 2 2 2 2 2 2 7 2 5 2" xfId="3889"/>
    <cellStyle name="Porcentagem 2 2 2 2 2 2 7 3" xfId="3890"/>
    <cellStyle name="Porcentagem 2 2 2 2 2 2 7 3 2" xfId="3891"/>
    <cellStyle name="Porcentagem 2 2 2 2 2 2 7 3 2 2" xfId="3892"/>
    <cellStyle name="Porcentagem 2 2 2 2 2 2 7 3 2 2 2" xfId="3893"/>
    <cellStyle name="Porcentagem 2 2 2 2 2 2 7 3 2 2 2 2" xfId="3894"/>
    <cellStyle name="Porcentagem 2 2 2 2 2 2 7 3 2 2 2 2 2" xfId="3895"/>
    <cellStyle name="Porcentagem 2 2 2 2 2 2 7 3 2 2 2 2 2 2" xfId="3896"/>
    <cellStyle name="Porcentagem 2 2 2 2 2 2 7 3 2 2 2 3" xfId="3897"/>
    <cellStyle name="Porcentagem 2 2 2 2 2 2 7 3 2 2 3" xfId="3898"/>
    <cellStyle name="Porcentagem 2 2 2 2 2 2 7 3 2 2 3 2" xfId="3899"/>
    <cellStyle name="Porcentagem 2 2 2 2 2 2 7 3 2 3" xfId="3900"/>
    <cellStyle name="Porcentagem 2 2 2 2 2 2 7 3 2 3 2" xfId="3901"/>
    <cellStyle name="Porcentagem 2 2 2 2 2 2 7 3 2 3 2 2" xfId="3902"/>
    <cellStyle name="Porcentagem 2 2 2 2 2 2 7 3 2 4" xfId="3903"/>
    <cellStyle name="Porcentagem 2 2 2 2 2 2 7 3 3" xfId="3904"/>
    <cellStyle name="Porcentagem 2 2 2 2 2 2 7 3 3 2" xfId="3905"/>
    <cellStyle name="Porcentagem 2 2 2 2 2 2 7 3 3 2 2" xfId="3906"/>
    <cellStyle name="Porcentagem 2 2 2 2 2 2 7 3 3 2 2 2" xfId="3907"/>
    <cellStyle name="Porcentagem 2 2 2 2 2 2 7 3 3 3" xfId="3908"/>
    <cellStyle name="Porcentagem 2 2 2 2 2 2 7 3 4" xfId="3909"/>
    <cellStyle name="Porcentagem 2 2 2 2 2 2 7 3 4 2" xfId="3910"/>
    <cellStyle name="Porcentagem 2 2 2 2 2 2 7 4" xfId="3911"/>
    <cellStyle name="Porcentagem 2 2 2 2 2 2 7 4 2" xfId="3912"/>
    <cellStyle name="Porcentagem 2 2 2 2 2 2 7 4 2 2" xfId="3913"/>
    <cellStyle name="Porcentagem 2 2 2 2 2 2 7 4 2 2 2" xfId="3914"/>
    <cellStyle name="Porcentagem 2 2 2 2 2 2 7 4 2 2 2 2" xfId="3915"/>
    <cellStyle name="Porcentagem 2 2 2 2 2 2 7 4 2 3" xfId="3916"/>
    <cellStyle name="Porcentagem 2 2 2 2 2 2 7 4 3" xfId="3917"/>
    <cellStyle name="Porcentagem 2 2 2 2 2 2 7 4 3 2" xfId="3918"/>
    <cellStyle name="Porcentagem 2 2 2 2 2 2 7 5" xfId="3919"/>
    <cellStyle name="Porcentagem 2 2 2 2 2 2 7 5 2" xfId="3920"/>
    <cellStyle name="Porcentagem 2 2 2 2 2 2 7 5 2 2" xfId="3921"/>
    <cellStyle name="Porcentagem 2 2 2 2 2 2 7 6" xfId="3922"/>
    <cellStyle name="Porcentagem 2 2 2 2 2 2 8" xfId="3923"/>
    <cellStyle name="Porcentagem 2 2 2 2 2 2 8 2" xfId="3924"/>
    <cellStyle name="Porcentagem 2 2 2 2 2 2 8 2 2" xfId="3925"/>
    <cellStyle name="Porcentagem 2 2 2 2 2 2 8 2 2 2" xfId="3926"/>
    <cellStyle name="Porcentagem 2 2 2 2 2 2 8 2 2 2 2" xfId="3927"/>
    <cellStyle name="Porcentagem 2 2 2 2 2 2 8 2 2 2 2 2" xfId="3928"/>
    <cellStyle name="Porcentagem 2 2 2 2 2 2 8 2 2 2 2 2 2" xfId="3929"/>
    <cellStyle name="Porcentagem 2 2 2 2 2 2 8 2 2 2 2 2 2 2" xfId="3930"/>
    <cellStyle name="Porcentagem 2 2 2 2 2 2 8 2 2 2 2 3" xfId="3931"/>
    <cellStyle name="Porcentagem 2 2 2 2 2 2 8 2 2 2 3" xfId="3932"/>
    <cellStyle name="Porcentagem 2 2 2 2 2 2 8 2 2 2 3 2" xfId="3933"/>
    <cellStyle name="Porcentagem 2 2 2 2 2 2 8 2 2 3" xfId="3934"/>
    <cellStyle name="Porcentagem 2 2 2 2 2 2 8 2 2 3 2" xfId="3935"/>
    <cellStyle name="Porcentagem 2 2 2 2 2 2 8 2 2 3 2 2" xfId="3936"/>
    <cellStyle name="Porcentagem 2 2 2 2 2 2 8 2 2 4" xfId="3937"/>
    <cellStyle name="Porcentagem 2 2 2 2 2 2 8 2 3" xfId="3938"/>
    <cellStyle name="Porcentagem 2 2 2 2 2 2 8 2 3 2" xfId="3939"/>
    <cellStyle name="Porcentagem 2 2 2 2 2 2 8 2 3 2 2" xfId="3940"/>
    <cellStyle name="Porcentagem 2 2 2 2 2 2 8 2 3 2 2 2" xfId="3941"/>
    <cellStyle name="Porcentagem 2 2 2 2 2 2 8 2 3 3" xfId="3942"/>
    <cellStyle name="Porcentagem 2 2 2 2 2 2 8 2 4" xfId="3943"/>
    <cellStyle name="Porcentagem 2 2 2 2 2 2 8 2 4 2" xfId="3944"/>
    <cellStyle name="Porcentagem 2 2 2 2 2 2 8 3" xfId="3945"/>
    <cellStyle name="Porcentagem 2 2 2 2 2 2 8 3 2" xfId="3946"/>
    <cellStyle name="Porcentagem 2 2 2 2 2 2 8 3 2 2" xfId="3947"/>
    <cellStyle name="Porcentagem 2 2 2 2 2 2 8 3 2 2 2" xfId="3948"/>
    <cellStyle name="Porcentagem 2 2 2 2 2 2 8 3 2 2 2 2" xfId="3949"/>
    <cellStyle name="Porcentagem 2 2 2 2 2 2 8 3 2 3" xfId="3950"/>
    <cellStyle name="Porcentagem 2 2 2 2 2 2 8 3 3" xfId="3951"/>
    <cellStyle name="Porcentagem 2 2 2 2 2 2 8 3 3 2" xfId="3952"/>
    <cellStyle name="Porcentagem 2 2 2 2 2 2 8 4" xfId="3953"/>
    <cellStyle name="Porcentagem 2 2 2 2 2 2 8 4 2" xfId="3954"/>
    <cellStyle name="Porcentagem 2 2 2 2 2 2 8 4 2 2" xfId="3955"/>
    <cellStyle name="Porcentagem 2 2 2 2 2 2 8 5" xfId="3956"/>
    <cellStyle name="Porcentagem 2 2 2 2 2 2 9" xfId="3957"/>
    <cellStyle name="Porcentagem 2 2 2 2 2 2 9 2" xfId="3958"/>
    <cellStyle name="Porcentagem 2 2 2 2 2 2 9 2 2" xfId="3959"/>
    <cellStyle name="Porcentagem 2 2 2 2 2 2 9 2 2 2" xfId="3960"/>
    <cellStyle name="Porcentagem 2 2 2 2 2 2 9 2 2 2 2" xfId="3961"/>
    <cellStyle name="Porcentagem 2 2 2 2 2 2 9 2 2 2 2 2" xfId="3962"/>
    <cellStyle name="Porcentagem 2 2 2 2 2 2 9 2 2 3" xfId="3963"/>
    <cellStyle name="Porcentagem 2 2 2 2 2 2 9 2 3" xfId="3964"/>
    <cellStyle name="Porcentagem 2 2 2 2 2 2 9 2 3 2" xfId="3965"/>
    <cellStyle name="Porcentagem 2 2 2 2 2 2 9 3" xfId="3966"/>
    <cellStyle name="Porcentagem 2 2 2 2 2 2 9 3 2" xfId="3967"/>
    <cellStyle name="Porcentagem 2 2 2 2 2 2 9 3 2 2" xfId="3968"/>
    <cellStyle name="Porcentagem 2 2 2 2 2 2 9 4" xfId="3969"/>
    <cellStyle name="Porcentagem 2 2 2 2 2 3" xfId="3970"/>
    <cellStyle name="Porcentagem 2 2 2 2 2 4" xfId="3971"/>
    <cellStyle name="Porcentagem 2 2 2 2 2 5" xfId="3972"/>
    <cellStyle name="Porcentagem 2 2 2 2 2 5 2" xfId="3973"/>
    <cellStyle name="Porcentagem 2 2 2 2 2 5 2 2" xfId="3974"/>
    <cellStyle name="Porcentagem 2 2 2 2 2 5 2 2 2" xfId="3975"/>
    <cellStyle name="Porcentagem 2 2 2 2 2 5 2 2 2 2" xfId="3976"/>
    <cellStyle name="Porcentagem 2 2 2 2 2 5 2 2 2 2 2" xfId="3977"/>
    <cellStyle name="Porcentagem 2 2 2 2 2 5 2 2 2 2 2 2" xfId="3978"/>
    <cellStyle name="Porcentagem 2 2 2 2 2 5 2 2 2 2 2 2 2" xfId="3979"/>
    <cellStyle name="Porcentagem 2 2 2 2 2 5 2 2 2 2 2 2 2 2" xfId="3980"/>
    <cellStyle name="Porcentagem 2 2 2 2 2 5 2 2 2 2 2 2 2 2 2" xfId="3981"/>
    <cellStyle name="Porcentagem 2 2 2 2 2 5 2 2 2 2 2 2 2 2 2 2" xfId="3982"/>
    <cellStyle name="Porcentagem 2 2 2 2 2 5 2 2 2 2 2 2 2 2 2 2 2" xfId="3983"/>
    <cellStyle name="Porcentagem 2 2 2 2 2 5 2 2 2 2 2 2 2 2 3" xfId="3984"/>
    <cellStyle name="Porcentagem 2 2 2 2 2 5 2 2 2 2 2 2 2 3" xfId="3985"/>
    <cellStyle name="Porcentagem 2 2 2 2 2 5 2 2 2 2 2 2 2 3 2" xfId="3986"/>
    <cellStyle name="Porcentagem 2 2 2 2 2 5 2 2 2 2 2 2 3" xfId="3987"/>
    <cellStyle name="Porcentagem 2 2 2 2 2 5 2 2 2 2 2 2 3 2" xfId="3988"/>
    <cellStyle name="Porcentagem 2 2 2 2 2 5 2 2 2 2 2 2 3 2 2" xfId="3989"/>
    <cellStyle name="Porcentagem 2 2 2 2 2 5 2 2 2 2 2 2 4" xfId="3990"/>
    <cellStyle name="Porcentagem 2 2 2 2 2 5 2 2 2 2 2 3" xfId="3991"/>
    <cellStyle name="Porcentagem 2 2 2 2 2 5 2 2 2 2 2 3 2" xfId="3992"/>
    <cellStyle name="Porcentagem 2 2 2 2 2 5 2 2 2 2 2 3 2 2" xfId="3993"/>
    <cellStyle name="Porcentagem 2 2 2 2 2 5 2 2 2 2 2 3 2 2 2" xfId="3994"/>
    <cellStyle name="Porcentagem 2 2 2 2 2 5 2 2 2 2 2 3 3" xfId="3995"/>
    <cellStyle name="Porcentagem 2 2 2 2 2 5 2 2 2 2 2 4" xfId="3996"/>
    <cellStyle name="Porcentagem 2 2 2 2 2 5 2 2 2 2 2 4 2" xfId="3997"/>
    <cellStyle name="Porcentagem 2 2 2 2 2 5 2 2 2 2 3" xfId="3998"/>
    <cellStyle name="Porcentagem 2 2 2 2 2 5 2 2 2 2 3 2" xfId="3999"/>
    <cellStyle name="Porcentagem 2 2 2 2 2 5 2 2 2 2 3 2 2" xfId="4000"/>
    <cellStyle name="Porcentagem 2 2 2 2 2 5 2 2 2 2 3 2 2 2" xfId="4001"/>
    <cellStyle name="Porcentagem 2 2 2 2 2 5 2 2 2 2 3 2 2 2 2" xfId="4002"/>
    <cellStyle name="Porcentagem 2 2 2 2 2 5 2 2 2 2 3 2 3" xfId="4003"/>
    <cellStyle name="Porcentagem 2 2 2 2 2 5 2 2 2 2 3 3" xfId="4004"/>
    <cellStyle name="Porcentagem 2 2 2 2 2 5 2 2 2 2 3 3 2" xfId="4005"/>
    <cellStyle name="Porcentagem 2 2 2 2 2 5 2 2 2 2 4" xfId="4006"/>
    <cellStyle name="Porcentagem 2 2 2 2 2 5 2 2 2 2 4 2" xfId="4007"/>
    <cellStyle name="Porcentagem 2 2 2 2 2 5 2 2 2 2 4 2 2" xfId="4008"/>
    <cellStyle name="Porcentagem 2 2 2 2 2 5 2 2 2 2 5" xfId="4009"/>
    <cellStyle name="Porcentagem 2 2 2 2 2 5 2 2 2 3" xfId="4010"/>
    <cellStyle name="Porcentagem 2 2 2 2 2 5 2 2 2 3 2" xfId="4011"/>
    <cellStyle name="Porcentagem 2 2 2 2 2 5 2 2 2 3 2 2" xfId="4012"/>
    <cellStyle name="Porcentagem 2 2 2 2 2 5 2 2 2 3 2 2 2" xfId="4013"/>
    <cellStyle name="Porcentagem 2 2 2 2 2 5 2 2 2 3 2 2 2 2" xfId="4014"/>
    <cellStyle name="Porcentagem 2 2 2 2 2 5 2 2 2 3 2 2 2 2 2" xfId="4015"/>
    <cellStyle name="Porcentagem 2 2 2 2 2 5 2 2 2 3 2 2 3" xfId="4016"/>
    <cellStyle name="Porcentagem 2 2 2 2 2 5 2 2 2 3 2 3" xfId="4017"/>
    <cellStyle name="Porcentagem 2 2 2 2 2 5 2 2 2 3 2 3 2" xfId="4018"/>
    <cellStyle name="Porcentagem 2 2 2 2 2 5 2 2 2 3 3" xfId="4019"/>
    <cellStyle name="Porcentagem 2 2 2 2 2 5 2 2 2 3 3 2" xfId="4020"/>
    <cellStyle name="Porcentagem 2 2 2 2 2 5 2 2 2 3 3 2 2" xfId="4021"/>
    <cellStyle name="Porcentagem 2 2 2 2 2 5 2 2 2 3 4" xfId="4022"/>
    <cellStyle name="Porcentagem 2 2 2 2 2 5 2 2 2 4" xfId="4023"/>
    <cellStyle name="Porcentagem 2 2 2 2 2 5 2 2 2 4 2" xfId="4024"/>
    <cellStyle name="Porcentagem 2 2 2 2 2 5 2 2 2 4 2 2" xfId="4025"/>
    <cellStyle name="Porcentagem 2 2 2 2 2 5 2 2 2 4 2 2 2" xfId="4026"/>
    <cellStyle name="Porcentagem 2 2 2 2 2 5 2 2 2 4 3" xfId="4027"/>
    <cellStyle name="Porcentagem 2 2 2 2 2 5 2 2 2 5" xfId="4028"/>
    <cellStyle name="Porcentagem 2 2 2 2 2 5 2 2 2 5 2" xfId="4029"/>
    <cellStyle name="Porcentagem 2 2 2 2 2 5 2 2 3" xfId="4030"/>
    <cellStyle name="Porcentagem 2 2 2 2 2 5 2 2 3 2" xfId="4031"/>
    <cellStyle name="Porcentagem 2 2 2 2 2 5 2 2 3 2 2" xfId="4032"/>
    <cellStyle name="Porcentagem 2 2 2 2 2 5 2 2 3 2 2 2" xfId="4033"/>
    <cellStyle name="Porcentagem 2 2 2 2 2 5 2 2 3 2 2 2 2" xfId="4034"/>
    <cellStyle name="Porcentagem 2 2 2 2 2 5 2 2 3 2 2 2 2 2" xfId="4035"/>
    <cellStyle name="Porcentagem 2 2 2 2 2 5 2 2 3 2 2 2 2 2 2" xfId="4036"/>
    <cellStyle name="Porcentagem 2 2 2 2 2 5 2 2 3 2 2 2 3" xfId="4037"/>
    <cellStyle name="Porcentagem 2 2 2 2 2 5 2 2 3 2 2 3" xfId="4038"/>
    <cellStyle name="Porcentagem 2 2 2 2 2 5 2 2 3 2 2 3 2" xfId="4039"/>
    <cellStyle name="Porcentagem 2 2 2 2 2 5 2 2 3 2 3" xfId="4040"/>
    <cellStyle name="Porcentagem 2 2 2 2 2 5 2 2 3 2 3 2" xfId="4041"/>
    <cellStyle name="Porcentagem 2 2 2 2 2 5 2 2 3 2 3 2 2" xfId="4042"/>
    <cellStyle name="Porcentagem 2 2 2 2 2 5 2 2 3 2 4" xfId="4043"/>
    <cellStyle name="Porcentagem 2 2 2 2 2 5 2 2 3 3" xfId="4044"/>
    <cellStyle name="Porcentagem 2 2 2 2 2 5 2 2 3 3 2" xfId="4045"/>
    <cellStyle name="Porcentagem 2 2 2 2 2 5 2 2 3 3 2 2" xfId="4046"/>
    <cellStyle name="Porcentagem 2 2 2 2 2 5 2 2 3 3 2 2 2" xfId="4047"/>
    <cellStyle name="Porcentagem 2 2 2 2 2 5 2 2 3 3 3" xfId="4048"/>
    <cellStyle name="Porcentagem 2 2 2 2 2 5 2 2 3 4" xfId="4049"/>
    <cellStyle name="Porcentagem 2 2 2 2 2 5 2 2 3 4 2" xfId="4050"/>
    <cellStyle name="Porcentagem 2 2 2 2 2 5 2 2 4" xfId="4051"/>
    <cellStyle name="Porcentagem 2 2 2 2 2 5 2 2 4 2" xfId="4052"/>
    <cellStyle name="Porcentagem 2 2 2 2 2 5 2 2 4 2 2" xfId="4053"/>
    <cellStyle name="Porcentagem 2 2 2 2 2 5 2 2 4 2 2 2" xfId="4054"/>
    <cellStyle name="Porcentagem 2 2 2 2 2 5 2 2 4 2 2 2 2" xfId="4055"/>
    <cellStyle name="Porcentagem 2 2 2 2 2 5 2 2 4 2 3" xfId="4056"/>
    <cellStyle name="Porcentagem 2 2 2 2 2 5 2 2 4 3" xfId="4057"/>
    <cellStyle name="Porcentagem 2 2 2 2 2 5 2 2 4 3 2" xfId="4058"/>
    <cellStyle name="Porcentagem 2 2 2 2 2 5 2 2 5" xfId="4059"/>
    <cellStyle name="Porcentagem 2 2 2 2 2 5 2 2 5 2" xfId="4060"/>
    <cellStyle name="Porcentagem 2 2 2 2 2 5 2 2 5 2 2" xfId="4061"/>
    <cellStyle name="Porcentagem 2 2 2 2 2 5 2 2 6" xfId="4062"/>
    <cellStyle name="Porcentagem 2 2 2 2 2 5 2 3" xfId="4063"/>
    <cellStyle name="Porcentagem 2 2 2 2 2 5 2 3 2" xfId="4064"/>
    <cellStyle name="Porcentagem 2 2 2 2 2 5 2 3 2 2" xfId="4065"/>
    <cellStyle name="Porcentagem 2 2 2 2 2 5 2 3 2 2 2" xfId="4066"/>
    <cellStyle name="Porcentagem 2 2 2 2 2 5 2 3 2 2 2 2" xfId="4067"/>
    <cellStyle name="Porcentagem 2 2 2 2 2 5 2 3 2 2 2 2 2" xfId="4068"/>
    <cellStyle name="Porcentagem 2 2 2 2 2 5 2 3 2 2 2 2 2 2" xfId="4069"/>
    <cellStyle name="Porcentagem 2 2 2 2 2 5 2 3 2 2 2 2 2 2 2" xfId="4070"/>
    <cellStyle name="Porcentagem 2 2 2 2 2 5 2 3 2 2 2 2 3" xfId="4071"/>
    <cellStyle name="Porcentagem 2 2 2 2 2 5 2 3 2 2 2 3" xfId="4072"/>
    <cellStyle name="Porcentagem 2 2 2 2 2 5 2 3 2 2 2 3 2" xfId="4073"/>
    <cellStyle name="Porcentagem 2 2 2 2 2 5 2 3 2 2 3" xfId="4074"/>
    <cellStyle name="Porcentagem 2 2 2 2 2 5 2 3 2 2 3 2" xfId="4075"/>
    <cellStyle name="Porcentagem 2 2 2 2 2 5 2 3 2 2 3 2 2" xfId="4076"/>
    <cellStyle name="Porcentagem 2 2 2 2 2 5 2 3 2 2 4" xfId="4077"/>
    <cellStyle name="Porcentagem 2 2 2 2 2 5 2 3 2 3" xfId="4078"/>
    <cellStyle name="Porcentagem 2 2 2 2 2 5 2 3 2 3 2" xfId="4079"/>
    <cellStyle name="Porcentagem 2 2 2 2 2 5 2 3 2 3 2 2" xfId="4080"/>
    <cellStyle name="Porcentagem 2 2 2 2 2 5 2 3 2 3 2 2 2" xfId="4081"/>
    <cellStyle name="Porcentagem 2 2 2 2 2 5 2 3 2 3 3" xfId="4082"/>
    <cellStyle name="Porcentagem 2 2 2 2 2 5 2 3 2 4" xfId="4083"/>
    <cellStyle name="Porcentagem 2 2 2 2 2 5 2 3 2 4 2" xfId="4084"/>
    <cellStyle name="Porcentagem 2 2 2 2 2 5 2 3 3" xfId="4085"/>
    <cellStyle name="Porcentagem 2 2 2 2 2 5 2 3 3 2" xfId="4086"/>
    <cellStyle name="Porcentagem 2 2 2 2 2 5 2 3 3 2 2" xfId="4087"/>
    <cellStyle name="Porcentagem 2 2 2 2 2 5 2 3 3 2 2 2" xfId="4088"/>
    <cellStyle name="Porcentagem 2 2 2 2 2 5 2 3 3 2 2 2 2" xfId="4089"/>
    <cellStyle name="Porcentagem 2 2 2 2 2 5 2 3 3 2 3" xfId="4090"/>
    <cellStyle name="Porcentagem 2 2 2 2 2 5 2 3 3 3" xfId="4091"/>
    <cellStyle name="Porcentagem 2 2 2 2 2 5 2 3 3 3 2" xfId="4092"/>
    <cellStyle name="Porcentagem 2 2 2 2 2 5 2 3 4" xfId="4093"/>
    <cellStyle name="Porcentagem 2 2 2 2 2 5 2 3 4 2" xfId="4094"/>
    <cellStyle name="Porcentagem 2 2 2 2 2 5 2 3 4 2 2" xfId="4095"/>
    <cellStyle name="Porcentagem 2 2 2 2 2 5 2 3 5" xfId="4096"/>
    <cellStyle name="Porcentagem 2 2 2 2 2 5 2 4" xfId="4097"/>
    <cellStyle name="Porcentagem 2 2 2 2 2 5 2 4 2" xfId="4098"/>
    <cellStyle name="Porcentagem 2 2 2 2 2 5 2 4 2 2" xfId="4099"/>
    <cellStyle name="Porcentagem 2 2 2 2 2 5 2 4 2 2 2" xfId="4100"/>
    <cellStyle name="Porcentagem 2 2 2 2 2 5 2 4 2 2 2 2" xfId="4101"/>
    <cellStyle name="Porcentagem 2 2 2 2 2 5 2 4 2 2 2 2 2" xfId="4102"/>
    <cellStyle name="Porcentagem 2 2 2 2 2 5 2 4 2 2 3" xfId="4103"/>
    <cellStyle name="Porcentagem 2 2 2 2 2 5 2 4 2 3" xfId="4104"/>
    <cellStyle name="Porcentagem 2 2 2 2 2 5 2 4 2 3 2" xfId="4105"/>
    <cellStyle name="Porcentagem 2 2 2 2 2 5 2 4 3" xfId="4106"/>
    <cellStyle name="Porcentagem 2 2 2 2 2 5 2 4 3 2" xfId="4107"/>
    <cellStyle name="Porcentagem 2 2 2 2 2 5 2 4 3 2 2" xfId="4108"/>
    <cellStyle name="Porcentagem 2 2 2 2 2 5 2 4 4" xfId="4109"/>
    <cellStyle name="Porcentagem 2 2 2 2 2 5 2 5" xfId="4110"/>
    <cellStyle name="Porcentagem 2 2 2 2 2 5 2 5 2" xfId="4111"/>
    <cellStyle name="Porcentagem 2 2 2 2 2 5 2 5 2 2" xfId="4112"/>
    <cellStyle name="Porcentagem 2 2 2 2 2 5 2 5 2 2 2" xfId="4113"/>
    <cellStyle name="Porcentagem 2 2 2 2 2 5 2 5 3" xfId="4114"/>
    <cellStyle name="Porcentagem 2 2 2 2 2 5 2 6" xfId="4115"/>
    <cellStyle name="Porcentagem 2 2 2 2 2 5 2 6 2" xfId="4116"/>
    <cellStyle name="Porcentagem 2 2 2 2 2 5 3" xfId="4117"/>
    <cellStyle name="Porcentagem 2 2 2 2 2 5 3 2" xfId="4118"/>
    <cellStyle name="Porcentagem 2 2 2 2 2 5 3 2 2" xfId="4119"/>
    <cellStyle name="Porcentagem 2 2 2 2 2 5 3 2 2 2" xfId="4120"/>
    <cellStyle name="Porcentagem 2 2 2 2 2 5 3 2 2 2 2" xfId="4121"/>
    <cellStyle name="Porcentagem 2 2 2 2 2 5 3 2 2 2 2 2" xfId="4122"/>
    <cellStyle name="Porcentagem 2 2 2 2 2 5 3 2 2 2 2 2 2" xfId="4123"/>
    <cellStyle name="Porcentagem 2 2 2 2 2 5 3 2 2 2 2 2 2 2" xfId="4124"/>
    <cellStyle name="Porcentagem 2 2 2 2 2 5 3 2 2 2 2 2 2 2 2" xfId="4125"/>
    <cellStyle name="Porcentagem 2 2 2 2 2 5 3 2 2 2 2 2 3" xfId="4126"/>
    <cellStyle name="Porcentagem 2 2 2 2 2 5 3 2 2 2 2 3" xfId="4127"/>
    <cellStyle name="Porcentagem 2 2 2 2 2 5 3 2 2 2 2 3 2" xfId="4128"/>
    <cellStyle name="Porcentagem 2 2 2 2 2 5 3 2 2 2 3" xfId="4129"/>
    <cellStyle name="Porcentagem 2 2 2 2 2 5 3 2 2 2 3 2" xfId="4130"/>
    <cellStyle name="Porcentagem 2 2 2 2 2 5 3 2 2 2 3 2 2" xfId="4131"/>
    <cellStyle name="Porcentagem 2 2 2 2 2 5 3 2 2 2 4" xfId="4132"/>
    <cellStyle name="Porcentagem 2 2 2 2 2 5 3 2 2 3" xfId="4133"/>
    <cellStyle name="Porcentagem 2 2 2 2 2 5 3 2 2 3 2" xfId="4134"/>
    <cellStyle name="Porcentagem 2 2 2 2 2 5 3 2 2 3 2 2" xfId="4135"/>
    <cellStyle name="Porcentagem 2 2 2 2 2 5 3 2 2 3 2 2 2" xfId="4136"/>
    <cellStyle name="Porcentagem 2 2 2 2 2 5 3 2 2 3 3" xfId="4137"/>
    <cellStyle name="Porcentagem 2 2 2 2 2 5 3 2 2 4" xfId="4138"/>
    <cellStyle name="Porcentagem 2 2 2 2 2 5 3 2 2 4 2" xfId="4139"/>
    <cellStyle name="Porcentagem 2 2 2 2 2 5 3 2 3" xfId="4140"/>
    <cellStyle name="Porcentagem 2 2 2 2 2 5 3 2 3 2" xfId="4141"/>
    <cellStyle name="Porcentagem 2 2 2 2 2 5 3 2 3 2 2" xfId="4142"/>
    <cellStyle name="Porcentagem 2 2 2 2 2 5 3 2 3 2 2 2" xfId="4143"/>
    <cellStyle name="Porcentagem 2 2 2 2 2 5 3 2 3 2 2 2 2" xfId="4144"/>
    <cellStyle name="Porcentagem 2 2 2 2 2 5 3 2 3 2 3" xfId="4145"/>
    <cellStyle name="Porcentagem 2 2 2 2 2 5 3 2 3 3" xfId="4146"/>
    <cellStyle name="Porcentagem 2 2 2 2 2 5 3 2 3 3 2" xfId="4147"/>
    <cellStyle name="Porcentagem 2 2 2 2 2 5 3 2 4" xfId="4148"/>
    <cellStyle name="Porcentagem 2 2 2 2 2 5 3 2 4 2" xfId="4149"/>
    <cellStyle name="Porcentagem 2 2 2 2 2 5 3 2 4 2 2" xfId="4150"/>
    <cellStyle name="Porcentagem 2 2 2 2 2 5 3 2 5" xfId="4151"/>
    <cellStyle name="Porcentagem 2 2 2 2 2 5 3 3" xfId="4152"/>
    <cellStyle name="Porcentagem 2 2 2 2 2 5 3 3 2" xfId="4153"/>
    <cellStyle name="Porcentagem 2 2 2 2 2 5 3 3 2 2" xfId="4154"/>
    <cellStyle name="Porcentagem 2 2 2 2 2 5 3 3 2 2 2" xfId="4155"/>
    <cellStyle name="Porcentagem 2 2 2 2 2 5 3 3 2 2 2 2" xfId="4156"/>
    <cellStyle name="Porcentagem 2 2 2 2 2 5 3 3 2 2 2 2 2" xfId="4157"/>
    <cellStyle name="Porcentagem 2 2 2 2 2 5 3 3 2 2 3" xfId="4158"/>
    <cellStyle name="Porcentagem 2 2 2 2 2 5 3 3 2 3" xfId="4159"/>
    <cellStyle name="Porcentagem 2 2 2 2 2 5 3 3 2 3 2" xfId="4160"/>
    <cellStyle name="Porcentagem 2 2 2 2 2 5 3 3 3" xfId="4161"/>
    <cellStyle name="Porcentagem 2 2 2 2 2 5 3 3 3 2" xfId="4162"/>
    <cellStyle name="Porcentagem 2 2 2 2 2 5 3 3 3 2 2" xfId="4163"/>
    <cellStyle name="Porcentagem 2 2 2 2 2 5 3 3 4" xfId="4164"/>
    <cellStyle name="Porcentagem 2 2 2 2 2 5 3 4" xfId="4165"/>
    <cellStyle name="Porcentagem 2 2 2 2 2 5 3 4 2" xfId="4166"/>
    <cellStyle name="Porcentagem 2 2 2 2 2 5 3 4 2 2" xfId="4167"/>
    <cellStyle name="Porcentagem 2 2 2 2 2 5 3 4 2 2 2" xfId="4168"/>
    <cellStyle name="Porcentagem 2 2 2 2 2 5 3 4 3" xfId="4169"/>
    <cellStyle name="Porcentagem 2 2 2 2 2 5 3 5" xfId="4170"/>
    <cellStyle name="Porcentagem 2 2 2 2 2 5 3 5 2" xfId="4171"/>
    <cellStyle name="Porcentagem 2 2 2 2 2 5 4" xfId="4172"/>
    <cellStyle name="Porcentagem 2 2 2 2 2 5 4 2" xfId="4173"/>
    <cellStyle name="Porcentagem 2 2 2 2 2 5 4 2 2" xfId="4174"/>
    <cellStyle name="Porcentagem 2 2 2 2 2 5 4 2 2 2" xfId="4175"/>
    <cellStyle name="Porcentagem 2 2 2 2 2 5 4 2 2 2 2" xfId="4176"/>
    <cellStyle name="Porcentagem 2 2 2 2 2 5 4 2 2 2 2 2" xfId="4177"/>
    <cellStyle name="Porcentagem 2 2 2 2 2 5 4 2 2 2 2 2 2" xfId="4178"/>
    <cellStyle name="Porcentagem 2 2 2 2 2 5 4 2 2 2 3" xfId="4179"/>
    <cellStyle name="Porcentagem 2 2 2 2 2 5 4 2 2 3" xfId="4180"/>
    <cellStyle name="Porcentagem 2 2 2 2 2 5 4 2 2 3 2" xfId="4181"/>
    <cellStyle name="Porcentagem 2 2 2 2 2 5 4 2 3" xfId="4182"/>
    <cellStyle name="Porcentagem 2 2 2 2 2 5 4 2 3 2" xfId="4183"/>
    <cellStyle name="Porcentagem 2 2 2 2 2 5 4 2 3 2 2" xfId="4184"/>
    <cellStyle name="Porcentagem 2 2 2 2 2 5 4 2 4" xfId="4185"/>
    <cellStyle name="Porcentagem 2 2 2 2 2 5 4 3" xfId="4186"/>
    <cellStyle name="Porcentagem 2 2 2 2 2 5 4 3 2" xfId="4187"/>
    <cellStyle name="Porcentagem 2 2 2 2 2 5 4 3 2 2" xfId="4188"/>
    <cellStyle name="Porcentagem 2 2 2 2 2 5 4 3 2 2 2" xfId="4189"/>
    <cellStyle name="Porcentagem 2 2 2 2 2 5 4 3 3" xfId="4190"/>
    <cellStyle name="Porcentagem 2 2 2 2 2 5 4 4" xfId="4191"/>
    <cellStyle name="Porcentagem 2 2 2 2 2 5 4 4 2" xfId="4192"/>
    <cellStyle name="Porcentagem 2 2 2 2 2 5 5" xfId="4193"/>
    <cellStyle name="Porcentagem 2 2 2 2 2 5 5 2" xfId="4194"/>
    <cellStyle name="Porcentagem 2 2 2 2 2 5 5 2 2" xfId="4195"/>
    <cellStyle name="Porcentagem 2 2 2 2 2 5 5 2 2 2" xfId="4196"/>
    <cellStyle name="Porcentagem 2 2 2 2 2 5 5 2 2 2 2" xfId="4197"/>
    <cellStyle name="Porcentagem 2 2 2 2 2 5 5 2 3" xfId="4198"/>
    <cellStyle name="Porcentagem 2 2 2 2 2 5 5 3" xfId="4199"/>
    <cellStyle name="Porcentagem 2 2 2 2 2 5 5 3 2" xfId="4200"/>
    <cellStyle name="Porcentagem 2 2 2 2 2 5 6" xfId="4201"/>
    <cellStyle name="Porcentagem 2 2 2 2 2 5 6 2" xfId="4202"/>
    <cellStyle name="Porcentagem 2 2 2 2 2 5 6 2 2" xfId="4203"/>
    <cellStyle name="Porcentagem 2 2 2 2 2 5 7" xfId="4204"/>
    <cellStyle name="Porcentagem 2 2 2 2 2 6" xfId="4205"/>
    <cellStyle name="Porcentagem 2 2 2 2 2 7" xfId="4206"/>
    <cellStyle name="Porcentagem 2 2 2 2 2 8" xfId="4207"/>
    <cellStyle name="Porcentagem 2 2 2 2 2 9" xfId="4208"/>
    <cellStyle name="Porcentagem 2 2 2 2 2 9 2" xfId="4209"/>
    <cellStyle name="Porcentagem 2 2 2 2 2 9 2 2" xfId="4210"/>
    <cellStyle name="Porcentagem 2 2 2 2 2 9 2 2 2" xfId="4211"/>
    <cellStyle name="Porcentagem 2 2 2 2 2 9 2 2 2 2" xfId="4212"/>
    <cellStyle name="Porcentagem 2 2 2 2 2 9 2 2 2 2 2" xfId="4213"/>
    <cellStyle name="Porcentagem 2 2 2 2 2 9 2 2 2 2 2 2" xfId="4214"/>
    <cellStyle name="Porcentagem 2 2 2 2 2 9 2 2 2 2 2 2 2" xfId="4215"/>
    <cellStyle name="Porcentagem 2 2 2 2 2 9 2 2 2 2 2 2 2 2" xfId="4216"/>
    <cellStyle name="Porcentagem 2 2 2 2 2 9 2 2 2 2 2 2 2 2 2" xfId="4217"/>
    <cellStyle name="Porcentagem 2 2 2 2 2 9 2 2 2 2 2 2 3" xfId="4218"/>
    <cellStyle name="Porcentagem 2 2 2 2 2 9 2 2 2 2 2 3" xfId="4219"/>
    <cellStyle name="Porcentagem 2 2 2 2 2 9 2 2 2 2 2 3 2" xfId="4220"/>
    <cellStyle name="Porcentagem 2 2 2 2 2 9 2 2 2 2 3" xfId="4221"/>
    <cellStyle name="Porcentagem 2 2 2 2 2 9 2 2 2 2 3 2" xfId="4222"/>
    <cellStyle name="Porcentagem 2 2 2 2 2 9 2 2 2 2 3 2 2" xfId="4223"/>
    <cellStyle name="Porcentagem 2 2 2 2 2 9 2 2 2 2 4" xfId="4224"/>
    <cellStyle name="Porcentagem 2 2 2 2 2 9 2 2 2 3" xfId="4225"/>
    <cellStyle name="Porcentagem 2 2 2 2 2 9 2 2 2 3 2" xfId="4226"/>
    <cellStyle name="Porcentagem 2 2 2 2 2 9 2 2 2 3 2 2" xfId="4227"/>
    <cellStyle name="Porcentagem 2 2 2 2 2 9 2 2 2 3 2 2 2" xfId="4228"/>
    <cellStyle name="Porcentagem 2 2 2 2 2 9 2 2 2 3 3" xfId="4229"/>
    <cellStyle name="Porcentagem 2 2 2 2 2 9 2 2 2 4" xfId="4230"/>
    <cellStyle name="Porcentagem 2 2 2 2 2 9 2 2 2 4 2" xfId="4231"/>
    <cellStyle name="Porcentagem 2 2 2 2 2 9 2 2 3" xfId="4232"/>
    <cellStyle name="Porcentagem 2 2 2 2 2 9 2 2 3 2" xfId="4233"/>
    <cellStyle name="Porcentagem 2 2 2 2 2 9 2 2 3 2 2" xfId="4234"/>
    <cellStyle name="Porcentagem 2 2 2 2 2 9 2 2 3 2 2 2" xfId="4235"/>
    <cellStyle name="Porcentagem 2 2 2 2 2 9 2 2 3 2 2 2 2" xfId="4236"/>
    <cellStyle name="Porcentagem 2 2 2 2 2 9 2 2 3 2 3" xfId="4237"/>
    <cellStyle name="Porcentagem 2 2 2 2 2 9 2 2 3 3" xfId="4238"/>
    <cellStyle name="Porcentagem 2 2 2 2 2 9 2 2 3 3 2" xfId="4239"/>
    <cellStyle name="Porcentagem 2 2 2 2 2 9 2 2 4" xfId="4240"/>
    <cellStyle name="Porcentagem 2 2 2 2 2 9 2 2 4 2" xfId="4241"/>
    <cellStyle name="Porcentagem 2 2 2 2 2 9 2 2 4 2 2" xfId="4242"/>
    <cellStyle name="Porcentagem 2 2 2 2 2 9 2 2 5" xfId="4243"/>
    <cellStyle name="Porcentagem 2 2 2 2 2 9 2 3" xfId="4244"/>
    <cellStyle name="Porcentagem 2 2 2 2 2 9 2 3 2" xfId="4245"/>
    <cellStyle name="Porcentagem 2 2 2 2 2 9 2 3 2 2" xfId="4246"/>
    <cellStyle name="Porcentagem 2 2 2 2 2 9 2 3 2 2 2" xfId="4247"/>
    <cellStyle name="Porcentagem 2 2 2 2 2 9 2 3 2 2 2 2" xfId="4248"/>
    <cellStyle name="Porcentagem 2 2 2 2 2 9 2 3 2 2 2 2 2" xfId="4249"/>
    <cellStyle name="Porcentagem 2 2 2 2 2 9 2 3 2 2 3" xfId="4250"/>
    <cellStyle name="Porcentagem 2 2 2 2 2 9 2 3 2 3" xfId="4251"/>
    <cellStyle name="Porcentagem 2 2 2 2 2 9 2 3 2 3 2" xfId="4252"/>
    <cellStyle name="Porcentagem 2 2 2 2 2 9 2 3 3" xfId="4253"/>
    <cellStyle name="Porcentagem 2 2 2 2 2 9 2 3 3 2" xfId="4254"/>
    <cellStyle name="Porcentagem 2 2 2 2 2 9 2 3 3 2 2" xfId="4255"/>
    <cellStyle name="Porcentagem 2 2 2 2 2 9 2 3 4" xfId="4256"/>
    <cellStyle name="Porcentagem 2 2 2 2 2 9 2 4" xfId="4257"/>
    <cellStyle name="Porcentagem 2 2 2 2 2 9 2 4 2" xfId="4258"/>
    <cellStyle name="Porcentagem 2 2 2 2 2 9 2 4 2 2" xfId="4259"/>
    <cellStyle name="Porcentagem 2 2 2 2 2 9 2 4 2 2 2" xfId="4260"/>
    <cellStyle name="Porcentagem 2 2 2 2 2 9 2 4 3" xfId="4261"/>
    <cellStyle name="Porcentagem 2 2 2 2 2 9 2 5" xfId="4262"/>
    <cellStyle name="Porcentagem 2 2 2 2 2 9 2 5 2" xfId="4263"/>
    <cellStyle name="Porcentagem 2 2 2 2 2 9 3" xfId="4264"/>
    <cellStyle name="Porcentagem 2 2 2 2 2 9 3 2" xfId="4265"/>
    <cellStyle name="Porcentagem 2 2 2 2 2 9 3 2 2" xfId="4266"/>
    <cellStyle name="Porcentagem 2 2 2 2 2 9 3 2 2 2" xfId="4267"/>
    <cellStyle name="Porcentagem 2 2 2 2 2 9 3 2 2 2 2" xfId="4268"/>
    <cellStyle name="Porcentagem 2 2 2 2 2 9 3 2 2 2 2 2" xfId="4269"/>
    <cellStyle name="Porcentagem 2 2 2 2 2 9 3 2 2 2 2 2 2" xfId="4270"/>
    <cellStyle name="Porcentagem 2 2 2 2 2 9 3 2 2 2 3" xfId="4271"/>
    <cellStyle name="Porcentagem 2 2 2 2 2 9 3 2 2 3" xfId="4272"/>
    <cellStyle name="Porcentagem 2 2 2 2 2 9 3 2 2 3 2" xfId="4273"/>
    <cellStyle name="Porcentagem 2 2 2 2 2 9 3 2 3" xfId="4274"/>
    <cellStyle name="Porcentagem 2 2 2 2 2 9 3 2 3 2" xfId="4275"/>
    <cellStyle name="Porcentagem 2 2 2 2 2 9 3 2 3 2 2" xfId="4276"/>
    <cellStyle name="Porcentagem 2 2 2 2 2 9 3 2 4" xfId="4277"/>
    <cellStyle name="Porcentagem 2 2 2 2 2 9 3 3" xfId="4278"/>
    <cellStyle name="Porcentagem 2 2 2 2 2 9 3 3 2" xfId="4279"/>
    <cellStyle name="Porcentagem 2 2 2 2 2 9 3 3 2 2" xfId="4280"/>
    <cellStyle name="Porcentagem 2 2 2 2 2 9 3 3 2 2 2" xfId="4281"/>
    <cellStyle name="Porcentagem 2 2 2 2 2 9 3 3 3" xfId="4282"/>
    <cellStyle name="Porcentagem 2 2 2 2 2 9 3 4" xfId="4283"/>
    <cellStyle name="Porcentagem 2 2 2 2 2 9 3 4 2" xfId="4284"/>
    <cellStyle name="Porcentagem 2 2 2 2 2 9 4" xfId="4285"/>
    <cellStyle name="Porcentagem 2 2 2 2 2 9 4 2" xfId="4286"/>
    <cellStyle name="Porcentagem 2 2 2 2 2 9 4 2 2" xfId="4287"/>
    <cellStyle name="Porcentagem 2 2 2 2 2 9 4 2 2 2" xfId="4288"/>
    <cellStyle name="Porcentagem 2 2 2 2 2 9 4 2 2 2 2" xfId="4289"/>
    <cellStyle name="Porcentagem 2 2 2 2 2 9 4 2 3" xfId="4290"/>
    <cellStyle name="Porcentagem 2 2 2 2 2 9 4 3" xfId="4291"/>
    <cellStyle name="Porcentagem 2 2 2 2 2 9 4 3 2" xfId="4292"/>
    <cellStyle name="Porcentagem 2 2 2 2 2 9 5" xfId="4293"/>
    <cellStyle name="Porcentagem 2 2 2 2 2 9 5 2" xfId="4294"/>
    <cellStyle name="Porcentagem 2 2 2 2 2 9 5 2 2" xfId="4295"/>
    <cellStyle name="Porcentagem 2 2 2 2 2 9 6" xfId="4296"/>
    <cellStyle name="Porcentagem 2 2 2 2 3" xfId="4297"/>
    <cellStyle name="Porcentagem 2 2 2 2 4" xfId="4298"/>
    <cellStyle name="Porcentagem 2 2 2 2 5" xfId="4299"/>
    <cellStyle name="Porcentagem 2 2 2 2 6" xfId="4300"/>
    <cellStyle name="Porcentagem 2 2 2 2 6 2" xfId="4301"/>
    <cellStyle name="Porcentagem 2 2 2 2 6 2 2" xfId="4302"/>
    <cellStyle name="Porcentagem 2 2 2 2 6 2 2 2" xfId="4303"/>
    <cellStyle name="Porcentagem 2 2 2 2 6 2 2 2 2" xfId="4304"/>
    <cellStyle name="Porcentagem 2 2 2 2 6 2 2 2 2 2" xfId="4305"/>
    <cellStyle name="Porcentagem 2 2 2 2 6 2 2 2 2 2 2" xfId="4306"/>
    <cellStyle name="Porcentagem 2 2 2 2 6 2 2 2 2 2 2 2" xfId="4307"/>
    <cellStyle name="Porcentagem 2 2 2 2 6 2 2 2 2 2 2 2 2" xfId="4308"/>
    <cellStyle name="Porcentagem 2 2 2 2 6 2 2 2 2 2 2 2 2 2" xfId="4309"/>
    <cellStyle name="Porcentagem 2 2 2 2 6 2 2 2 2 2 2 2 2 2 2" xfId="4310"/>
    <cellStyle name="Porcentagem 2 2 2 2 6 2 2 2 2 2 2 2 2 2 2 2" xfId="4311"/>
    <cellStyle name="Porcentagem 2 2 2 2 6 2 2 2 2 2 2 2 2 3" xfId="4312"/>
    <cellStyle name="Porcentagem 2 2 2 2 6 2 2 2 2 2 2 2 3" xfId="4313"/>
    <cellStyle name="Porcentagem 2 2 2 2 6 2 2 2 2 2 2 2 3 2" xfId="4314"/>
    <cellStyle name="Porcentagem 2 2 2 2 6 2 2 2 2 2 2 3" xfId="4315"/>
    <cellStyle name="Porcentagem 2 2 2 2 6 2 2 2 2 2 2 3 2" xfId="4316"/>
    <cellStyle name="Porcentagem 2 2 2 2 6 2 2 2 2 2 2 3 2 2" xfId="4317"/>
    <cellStyle name="Porcentagem 2 2 2 2 6 2 2 2 2 2 2 4" xfId="4318"/>
    <cellStyle name="Porcentagem 2 2 2 2 6 2 2 2 2 2 3" xfId="4319"/>
    <cellStyle name="Porcentagem 2 2 2 2 6 2 2 2 2 2 3 2" xfId="4320"/>
    <cellStyle name="Porcentagem 2 2 2 2 6 2 2 2 2 2 3 2 2" xfId="4321"/>
    <cellStyle name="Porcentagem 2 2 2 2 6 2 2 2 2 2 3 2 2 2" xfId="4322"/>
    <cellStyle name="Porcentagem 2 2 2 2 6 2 2 2 2 2 3 3" xfId="4323"/>
    <cellStyle name="Porcentagem 2 2 2 2 6 2 2 2 2 2 4" xfId="4324"/>
    <cellStyle name="Porcentagem 2 2 2 2 6 2 2 2 2 2 4 2" xfId="4325"/>
    <cellStyle name="Porcentagem 2 2 2 2 6 2 2 2 2 3" xfId="4326"/>
    <cellStyle name="Porcentagem 2 2 2 2 6 2 2 2 2 3 2" xfId="4327"/>
    <cellStyle name="Porcentagem 2 2 2 2 6 2 2 2 2 3 2 2" xfId="4328"/>
    <cellStyle name="Porcentagem 2 2 2 2 6 2 2 2 2 3 2 2 2" xfId="4329"/>
    <cellStyle name="Porcentagem 2 2 2 2 6 2 2 2 2 3 2 2 2 2" xfId="4330"/>
    <cellStyle name="Porcentagem 2 2 2 2 6 2 2 2 2 3 2 3" xfId="4331"/>
    <cellStyle name="Porcentagem 2 2 2 2 6 2 2 2 2 3 3" xfId="4332"/>
    <cellStyle name="Porcentagem 2 2 2 2 6 2 2 2 2 3 3 2" xfId="4333"/>
    <cellStyle name="Porcentagem 2 2 2 2 6 2 2 2 2 4" xfId="4334"/>
    <cellStyle name="Porcentagem 2 2 2 2 6 2 2 2 2 4 2" xfId="4335"/>
    <cellStyle name="Porcentagem 2 2 2 2 6 2 2 2 2 4 2 2" xfId="4336"/>
    <cellStyle name="Porcentagem 2 2 2 2 6 2 2 2 2 5" xfId="4337"/>
    <cellStyle name="Porcentagem 2 2 2 2 6 2 2 2 3" xfId="4338"/>
    <cellStyle name="Porcentagem 2 2 2 2 6 2 2 2 3 2" xfId="4339"/>
    <cellStyle name="Porcentagem 2 2 2 2 6 2 2 2 3 2 2" xfId="4340"/>
    <cellStyle name="Porcentagem 2 2 2 2 6 2 2 2 3 2 2 2" xfId="4341"/>
    <cellStyle name="Porcentagem 2 2 2 2 6 2 2 2 3 2 2 2 2" xfId="4342"/>
    <cellStyle name="Porcentagem 2 2 2 2 6 2 2 2 3 2 2 2 2 2" xfId="4343"/>
    <cellStyle name="Porcentagem 2 2 2 2 6 2 2 2 3 2 2 3" xfId="4344"/>
    <cellStyle name="Porcentagem 2 2 2 2 6 2 2 2 3 2 3" xfId="4345"/>
    <cellStyle name="Porcentagem 2 2 2 2 6 2 2 2 3 2 3 2" xfId="4346"/>
    <cellStyle name="Porcentagem 2 2 2 2 6 2 2 2 3 3" xfId="4347"/>
    <cellStyle name="Porcentagem 2 2 2 2 6 2 2 2 3 3 2" xfId="4348"/>
    <cellStyle name="Porcentagem 2 2 2 2 6 2 2 2 3 3 2 2" xfId="4349"/>
    <cellStyle name="Porcentagem 2 2 2 2 6 2 2 2 3 4" xfId="4350"/>
    <cellStyle name="Porcentagem 2 2 2 2 6 2 2 2 4" xfId="4351"/>
    <cellStyle name="Porcentagem 2 2 2 2 6 2 2 2 4 2" xfId="4352"/>
    <cellStyle name="Porcentagem 2 2 2 2 6 2 2 2 4 2 2" xfId="4353"/>
    <cellStyle name="Porcentagem 2 2 2 2 6 2 2 2 4 2 2 2" xfId="4354"/>
    <cellStyle name="Porcentagem 2 2 2 2 6 2 2 2 4 3" xfId="4355"/>
    <cellStyle name="Porcentagem 2 2 2 2 6 2 2 2 5" xfId="4356"/>
    <cellStyle name="Porcentagem 2 2 2 2 6 2 2 2 5 2" xfId="4357"/>
    <cellStyle name="Porcentagem 2 2 2 2 6 2 2 3" xfId="4358"/>
    <cellStyle name="Porcentagem 2 2 2 2 6 2 2 3 2" xfId="4359"/>
    <cellStyle name="Porcentagem 2 2 2 2 6 2 2 3 2 2" xfId="4360"/>
    <cellStyle name="Porcentagem 2 2 2 2 6 2 2 3 2 2 2" xfId="4361"/>
    <cellStyle name="Porcentagem 2 2 2 2 6 2 2 3 2 2 2 2" xfId="4362"/>
    <cellStyle name="Porcentagem 2 2 2 2 6 2 2 3 2 2 2 2 2" xfId="4363"/>
    <cellStyle name="Porcentagem 2 2 2 2 6 2 2 3 2 2 2 2 2 2" xfId="4364"/>
    <cellStyle name="Porcentagem 2 2 2 2 6 2 2 3 2 2 2 3" xfId="4365"/>
    <cellStyle name="Porcentagem 2 2 2 2 6 2 2 3 2 2 3" xfId="4366"/>
    <cellStyle name="Porcentagem 2 2 2 2 6 2 2 3 2 2 3 2" xfId="4367"/>
    <cellStyle name="Porcentagem 2 2 2 2 6 2 2 3 2 3" xfId="4368"/>
    <cellStyle name="Porcentagem 2 2 2 2 6 2 2 3 2 3 2" xfId="4369"/>
    <cellStyle name="Porcentagem 2 2 2 2 6 2 2 3 2 3 2 2" xfId="4370"/>
    <cellStyle name="Porcentagem 2 2 2 2 6 2 2 3 2 4" xfId="4371"/>
    <cellStyle name="Porcentagem 2 2 2 2 6 2 2 3 3" xfId="4372"/>
    <cellStyle name="Porcentagem 2 2 2 2 6 2 2 3 3 2" xfId="4373"/>
    <cellStyle name="Porcentagem 2 2 2 2 6 2 2 3 3 2 2" xfId="4374"/>
    <cellStyle name="Porcentagem 2 2 2 2 6 2 2 3 3 2 2 2" xfId="4375"/>
    <cellStyle name="Porcentagem 2 2 2 2 6 2 2 3 3 3" xfId="4376"/>
    <cellStyle name="Porcentagem 2 2 2 2 6 2 2 3 4" xfId="4377"/>
    <cellStyle name="Porcentagem 2 2 2 2 6 2 2 3 4 2" xfId="4378"/>
    <cellStyle name="Porcentagem 2 2 2 2 6 2 2 4" xfId="4379"/>
    <cellStyle name="Porcentagem 2 2 2 2 6 2 2 4 2" xfId="4380"/>
    <cellStyle name="Porcentagem 2 2 2 2 6 2 2 4 2 2" xfId="4381"/>
    <cellStyle name="Porcentagem 2 2 2 2 6 2 2 4 2 2 2" xfId="4382"/>
    <cellStyle name="Porcentagem 2 2 2 2 6 2 2 4 2 2 2 2" xfId="4383"/>
    <cellStyle name="Porcentagem 2 2 2 2 6 2 2 4 2 3" xfId="4384"/>
    <cellStyle name="Porcentagem 2 2 2 2 6 2 2 4 3" xfId="4385"/>
    <cellStyle name="Porcentagem 2 2 2 2 6 2 2 4 3 2" xfId="4386"/>
    <cellStyle name="Porcentagem 2 2 2 2 6 2 2 5" xfId="4387"/>
    <cellStyle name="Porcentagem 2 2 2 2 6 2 2 5 2" xfId="4388"/>
    <cellStyle name="Porcentagem 2 2 2 2 6 2 2 5 2 2" xfId="4389"/>
    <cellStyle name="Porcentagem 2 2 2 2 6 2 2 6" xfId="4390"/>
    <cellStyle name="Porcentagem 2 2 2 2 6 2 3" xfId="4391"/>
    <cellStyle name="Porcentagem 2 2 2 2 6 2 3 2" xfId="4392"/>
    <cellStyle name="Porcentagem 2 2 2 2 6 2 3 2 2" xfId="4393"/>
    <cellStyle name="Porcentagem 2 2 2 2 6 2 3 2 2 2" xfId="4394"/>
    <cellStyle name="Porcentagem 2 2 2 2 6 2 3 2 2 2 2" xfId="4395"/>
    <cellStyle name="Porcentagem 2 2 2 2 6 2 3 2 2 2 2 2" xfId="4396"/>
    <cellStyle name="Porcentagem 2 2 2 2 6 2 3 2 2 2 2 2 2" xfId="4397"/>
    <cellStyle name="Porcentagem 2 2 2 2 6 2 3 2 2 2 2 2 2 2" xfId="4398"/>
    <cellStyle name="Porcentagem 2 2 2 2 6 2 3 2 2 2 2 3" xfId="4399"/>
    <cellStyle name="Porcentagem 2 2 2 2 6 2 3 2 2 2 3" xfId="4400"/>
    <cellStyle name="Porcentagem 2 2 2 2 6 2 3 2 2 2 3 2" xfId="4401"/>
    <cellStyle name="Porcentagem 2 2 2 2 6 2 3 2 2 3" xfId="4402"/>
    <cellStyle name="Porcentagem 2 2 2 2 6 2 3 2 2 3 2" xfId="4403"/>
    <cellStyle name="Porcentagem 2 2 2 2 6 2 3 2 2 3 2 2" xfId="4404"/>
    <cellStyle name="Porcentagem 2 2 2 2 6 2 3 2 2 4" xfId="4405"/>
    <cellStyle name="Porcentagem 2 2 2 2 6 2 3 2 3" xfId="4406"/>
    <cellStyle name="Porcentagem 2 2 2 2 6 2 3 2 3 2" xfId="4407"/>
    <cellStyle name="Porcentagem 2 2 2 2 6 2 3 2 3 2 2" xfId="4408"/>
    <cellStyle name="Porcentagem 2 2 2 2 6 2 3 2 3 2 2 2" xfId="4409"/>
    <cellStyle name="Porcentagem 2 2 2 2 6 2 3 2 3 3" xfId="4410"/>
    <cellStyle name="Porcentagem 2 2 2 2 6 2 3 2 4" xfId="4411"/>
    <cellStyle name="Porcentagem 2 2 2 2 6 2 3 2 4 2" xfId="4412"/>
    <cellStyle name="Porcentagem 2 2 2 2 6 2 3 3" xfId="4413"/>
    <cellStyle name="Porcentagem 2 2 2 2 6 2 3 3 2" xfId="4414"/>
    <cellStyle name="Porcentagem 2 2 2 2 6 2 3 3 2 2" xfId="4415"/>
    <cellStyle name="Porcentagem 2 2 2 2 6 2 3 3 2 2 2" xfId="4416"/>
    <cellStyle name="Porcentagem 2 2 2 2 6 2 3 3 2 2 2 2" xfId="4417"/>
    <cellStyle name="Porcentagem 2 2 2 2 6 2 3 3 2 3" xfId="4418"/>
    <cellStyle name="Porcentagem 2 2 2 2 6 2 3 3 3" xfId="4419"/>
    <cellStyle name="Porcentagem 2 2 2 2 6 2 3 3 3 2" xfId="4420"/>
    <cellStyle name="Porcentagem 2 2 2 2 6 2 3 4" xfId="4421"/>
    <cellStyle name="Porcentagem 2 2 2 2 6 2 3 4 2" xfId="4422"/>
    <cellStyle name="Porcentagem 2 2 2 2 6 2 3 4 2 2" xfId="4423"/>
    <cellStyle name="Porcentagem 2 2 2 2 6 2 3 5" xfId="4424"/>
    <cellStyle name="Porcentagem 2 2 2 2 6 2 4" xfId="4425"/>
    <cellStyle name="Porcentagem 2 2 2 2 6 2 4 2" xfId="4426"/>
    <cellStyle name="Porcentagem 2 2 2 2 6 2 4 2 2" xfId="4427"/>
    <cellStyle name="Porcentagem 2 2 2 2 6 2 4 2 2 2" xfId="4428"/>
    <cellStyle name="Porcentagem 2 2 2 2 6 2 4 2 2 2 2" xfId="4429"/>
    <cellStyle name="Porcentagem 2 2 2 2 6 2 4 2 2 2 2 2" xfId="4430"/>
    <cellStyle name="Porcentagem 2 2 2 2 6 2 4 2 2 3" xfId="4431"/>
    <cellStyle name="Porcentagem 2 2 2 2 6 2 4 2 3" xfId="4432"/>
    <cellStyle name="Porcentagem 2 2 2 2 6 2 4 2 3 2" xfId="4433"/>
    <cellStyle name="Porcentagem 2 2 2 2 6 2 4 3" xfId="4434"/>
    <cellStyle name="Porcentagem 2 2 2 2 6 2 4 3 2" xfId="4435"/>
    <cellStyle name="Porcentagem 2 2 2 2 6 2 4 3 2 2" xfId="4436"/>
    <cellStyle name="Porcentagem 2 2 2 2 6 2 4 4" xfId="4437"/>
    <cellStyle name="Porcentagem 2 2 2 2 6 2 5" xfId="4438"/>
    <cellStyle name="Porcentagem 2 2 2 2 6 2 5 2" xfId="4439"/>
    <cellStyle name="Porcentagem 2 2 2 2 6 2 5 2 2" xfId="4440"/>
    <cellStyle name="Porcentagem 2 2 2 2 6 2 5 2 2 2" xfId="4441"/>
    <cellStyle name="Porcentagem 2 2 2 2 6 2 5 3" xfId="4442"/>
    <cellStyle name="Porcentagem 2 2 2 2 6 2 6" xfId="4443"/>
    <cellStyle name="Porcentagem 2 2 2 2 6 2 6 2" xfId="4444"/>
    <cellStyle name="Porcentagem 2 2 2 2 6 3" xfId="4445"/>
    <cellStyle name="Porcentagem 2 2 2 2 6 3 2" xfId="4446"/>
    <cellStyle name="Porcentagem 2 2 2 2 6 3 2 2" xfId="4447"/>
    <cellStyle name="Porcentagem 2 2 2 2 6 3 2 2 2" xfId="4448"/>
    <cellStyle name="Porcentagem 2 2 2 2 6 3 2 2 2 2" xfId="4449"/>
    <cellStyle name="Porcentagem 2 2 2 2 6 3 2 2 2 2 2" xfId="4450"/>
    <cellStyle name="Porcentagem 2 2 2 2 6 3 2 2 2 2 2 2" xfId="4451"/>
    <cellStyle name="Porcentagem 2 2 2 2 6 3 2 2 2 2 2 2 2" xfId="4452"/>
    <cellStyle name="Porcentagem 2 2 2 2 6 3 2 2 2 2 2 2 2 2" xfId="4453"/>
    <cellStyle name="Porcentagem 2 2 2 2 6 3 2 2 2 2 2 3" xfId="4454"/>
    <cellStyle name="Porcentagem 2 2 2 2 6 3 2 2 2 2 3" xfId="4455"/>
    <cellStyle name="Porcentagem 2 2 2 2 6 3 2 2 2 2 3 2" xfId="4456"/>
    <cellStyle name="Porcentagem 2 2 2 2 6 3 2 2 2 3" xfId="4457"/>
    <cellStyle name="Porcentagem 2 2 2 2 6 3 2 2 2 3 2" xfId="4458"/>
    <cellStyle name="Porcentagem 2 2 2 2 6 3 2 2 2 3 2 2" xfId="4459"/>
    <cellStyle name="Porcentagem 2 2 2 2 6 3 2 2 2 4" xfId="4460"/>
    <cellStyle name="Porcentagem 2 2 2 2 6 3 2 2 3" xfId="4461"/>
    <cellStyle name="Porcentagem 2 2 2 2 6 3 2 2 3 2" xfId="4462"/>
    <cellStyle name="Porcentagem 2 2 2 2 6 3 2 2 3 2 2" xfId="4463"/>
    <cellStyle name="Porcentagem 2 2 2 2 6 3 2 2 3 2 2 2" xfId="4464"/>
    <cellStyle name="Porcentagem 2 2 2 2 6 3 2 2 3 3" xfId="4465"/>
    <cellStyle name="Porcentagem 2 2 2 2 6 3 2 2 4" xfId="4466"/>
    <cellStyle name="Porcentagem 2 2 2 2 6 3 2 2 4 2" xfId="4467"/>
    <cellStyle name="Porcentagem 2 2 2 2 6 3 2 3" xfId="4468"/>
    <cellStyle name="Porcentagem 2 2 2 2 6 3 2 3 2" xfId="4469"/>
    <cellStyle name="Porcentagem 2 2 2 2 6 3 2 3 2 2" xfId="4470"/>
    <cellStyle name="Porcentagem 2 2 2 2 6 3 2 3 2 2 2" xfId="4471"/>
    <cellStyle name="Porcentagem 2 2 2 2 6 3 2 3 2 2 2 2" xfId="4472"/>
    <cellStyle name="Porcentagem 2 2 2 2 6 3 2 3 2 3" xfId="4473"/>
    <cellStyle name="Porcentagem 2 2 2 2 6 3 2 3 3" xfId="4474"/>
    <cellStyle name="Porcentagem 2 2 2 2 6 3 2 3 3 2" xfId="4475"/>
    <cellStyle name="Porcentagem 2 2 2 2 6 3 2 4" xfId="4476"/>
    <cellStyle name="Porcentagem 2 2 2 2 6 3 2 4 2" xfId="4477"/>
    <cellStyle name="Porcentagem 2 2 2 2 6 3 2 4 2 2" xfId="4478"/>
    <cellStyle name="Porcentagem 2 2 2 2 6 3 2 5" xfId="4479"/>
    <cellStyle name="Porcentagem 2 2 2 2 6 3 3" xfId="4480"/>
    <cellStyle name="Porcentagem 2 2 2 2 6 3 3 2" xfId="4481"/>
    <cellStyle name="Porcentagem 2 2 2 2 6 3 3 2 2" xfId="4482"/>
    <cellStyle name="Porcentagem 2 2 2 2 6 3 3 2 2 2" xfId="4483"/>
    <cellStyle name="Porcentagem 2 2 2 2 6 3 3 2 2 2 2" xfId="4484"/>
    <cellStyle name="Porcentagem 2 2 2 2 6 3 3 2 2 2 2 2" xfId="4485"/>
    <cellStyle name="Porcentagem 2 2 2 2 6 3 3 2 2 3" xfId="4486"/>
    <cellStyle name="Porcentagem 2 2 2 2 6 3 3 2 3" xfId="4487"/>
    <cellStyle name="Porcentagem 2 2 2 2 6 3 3 2 3 2" xfId="4488"/>
    <cellStyle name="Porcentagem 2 2 2 2 6 3 3 3" xfId="4489"/>
    <cellStyle name="Porcentagem 2 2 2 2 6 3 3 3 2" xfId="4490"/>
    <cellStyle name="Porcentagem 2 2 2 2 6 3 3 3 2 2" xfId="4491"/>
    <cellStyle name="Porcentagem 2 2 2 2 6 3 3 4" xfId="4492"/>
    <cellStyle name="Porcentagem 2 2 2 2 6 3 4" xfId="4493"/>
    <cellStyle name="Porcentagem 2 2 2 2 6 3 4 2" xfId="4494"/>
    <cellStyle name="Porcentagem 2 2 2 2 6 3 4 2 2" xfId="4495"/>
    <cellStyle name="Porcentagem 2 2 2 2 6 3 4 2 2 2" xfId="4496"/>
    <cellStyle name="Porcentagem 2 2 2 2 6 3 4 3" xfId="4497"/>
    <cellStyle name="Porcentagem 2 2 2 2 6 3 5" xfId="4498"/>
    <cellStyle name="Porcentagem 2 2 2 2 6 3 5 2" xfId="4499"/>
    <cellStyle name="Porcentagem 2 2 2 2 6 4" xfId="4500"/>
    <cellStyle name="Porcentagem 2 2 2 2 6 4 2" xfId="4501"/>
    <cellStyle name="Porcentagem 2 2 2 2 6 4 2 2" xfId="4502"/>
    <cellStyle name="Porcentagem 2 2 2 2 6 4 2 2 2" xfId="4503"/>
    <cellStyle name="Porcentagem 2 2 2 2 6 4 2 2 2 2" xfId="4504"/>
    <cellStyle name="Porcentagem 2 2 2 2 6 4 2 2 2 2 2" xfId="4505"/>
    <cellStyle name="Porcentagem 2 2 2 2 6 4 2 2 2 2 2 2" xfId="4506"/>
    <cellStyle name="Porcentagem 2 2 2 2 6 4 2 2 2 3" xfId="4507"/>
    <cellStyle name="Porcentagem 2 2 2 2 6 4 2 2 3" xfId="4508"/>
    <cellStyle name="Porcentagem 2 2 2 2 6 4 2 2 3 2" xfId="4509"/>
    <cellStyle name="Porcentagem 2 2 2 2 6 4 2 3" xfId="4510"/>
    <cellStyle name="Porcentagem 2 2 2 2 6 4 2 3 2" xfId="4511"/>
    <cellStyle name="Porcentagem 2 2 2 2 6 4 2 3 2 2" xfId="4512"/>
    <cellStyle name="Porcentagem 2 2 2 2 6 4 2 4" xfId="4513"/>
    <cellStyle name="Porcentagem 2 2 2 2 6 4 3" xfId="4514"/>
    <cellStyle name="Porcentagem 2 2 2 2 6 4 3 2" xfId="4515"/>
    <cellStyle name="Porcentagem 2 2 2 2 6 4 3 2 2" xfId="4516"/>
    <cellStyle name="Porcentagem 2 2 2 2 6 4 3 2 2 2" xfId="4517"/>
    <cellStyle name="Porcentagem 2 2 2 2 6 4 3 3" xfId="4518"/>
    <cellStyle name="Porcentagem 2 2 2 2 6 4 4" xfId="4519"/>
    <cellStyle name="Porcentagem 2 2 2 2 6 4 4 2" xfId="4520"/>
    <cellStyle name="Porcentagem 2 2 2 2 6 5" xfId="4521"/>
    <cellStyle name="Porcentagem 2 2 2 2 6 5 2" xfId="4522"/>
    <cellStyle name="Porcentagem 2 2 2 2 6 5 2 2" xfId="4523"/>
    <cellStyle name="Porcentagem 2 2 2 2 6 5 2 2 2" xfId="4524"/>
    <cellStyle name="Porcentagem 2 2 2 2 6 5 2 2 2 2" xfId="4525"/>
    <cellStyle name="Porcentagem 2 2 2 2 6 5 2 3" xfId="4526"/>
    <cellStyle name="Porcentagem 2 2 2 2 6 5 3" xfId="4527"/>
    <cellStyle name="Porcentagem 2 2 2 2 6 5 3 2" xfId="4528"/>
    <cellStyle name="Porcentagem 2 2 2 2 6 6" xfId="4529"/>
    <cellStyle name="Porcentagem 2 2 2 2 6 6 2" xfId="4530"/>
    <cellStyle name="Porcentagem 2 2 2 2 6 6 2 2" xfId="4531"/>
    <cellStyle name="Porcentagem 2 2 2 2 6 7" xfId="4532"/>
    <cellStyle name="Porcentagem 2 2 2 2 7" xfId="4533"/>
    <cellStyle name="Porcentagem 2 2 2 2 8" xfId="4534"/>
    <cellStyle name="Porcentagem 2 2 2 2 9" xfId="4535"/>
    <cellStyle name="Porcentagem 2 2 2 3" xfId="4536"/>
    <cellStyle name="Porcentagem 2 2 2 3 2" xfId="4537"/>
    <cellStyle name="Porcentagem 2 2 2 3 3" xfId="4538"/>
    <cellStyle name="Porcentagem 2 2 2 3 4" xfId="4539"/>
    <cellStyle name="Porcentagem 2 2 2 4" xfId="4540"/>
    <cellStyle name="Porcentagem 2 2 2 5" xfId="4541"/>
    <cellStyle name="Porcentagem 2 2 2 6" xfId="4542"/>
    <cellStyle name="Porcentagem 2 2 2 6 2" xfId="4543"/>
    <cellStyle name="Porcentagem 2 2 2 6 2 2" xfId="4544"/>
    <cellStyle name="Porcentagem 2 2 2 6 2 2 2" xfId="4545"/>
    <cellStyle name="Porcentagem 2 2 2 6 2 2 2 2" xfId="4546"/>
    <cellStyle name="Porcentagem 2 2 2 6 2 2 2 2 2" xfId="4547"/>
    <cellStyle name="Porcentagem 2 2 2 6 2 2 2 2 2 2" xfId="4548"/>
    <cellStyle name="Porcentagem 2 2 2 6 2 2 2 2 2 2 2" xfId="4549"/>
    <cellStyle name="Porcentagem 2 2 2 6 2 2 2 2 2 2 2 2" xfId="4550"/>
    <cellStyle name="Porcentagem 2 2 2 6 2 2 2 2 2 2 2 2 2" xfId="4551"/>
    <cellStyle name="Porcentagem 2 2 2 6 2 2 2 2 2 2 2 2 2 2" xfId="4552"/>
    <cellStyle name="Porcentagem 2 2 2 6 2 2 2 2 2 2 2 2 2 2 2" xfId="4553"/>
    <cellStyle name="Porcentagem 2 2 2 6 2 2 2 2 2 2 2 2 3" xfId="4554"/>
    <cellStyle name="Porcentagem 2 2 2 6 2 2 2 2 2 2 2 3" xfId="4555"/>
    <cellStyle name="Porcentagem 2 2 2 6 2 2 2 2 2 2 2 3 2" xfId="4556"/>
    <cellStyle name="Porcentagem 2 2 2 6 2 2 2 2 2 2 3" xfId="4557"/>
    <cellStyle name="Porcentagem 2 2 2 6 2 2 2 2 2 2 3 2" xfId="4558"/>
    <cellStyle name="Porcentagem 2 2 2 6 2 2 2 2 2 2 3 2 2" xfId="4559"/>
    <cellStyle name="Porcentagem 2 2 2 6 2 2 2 2 2 2 4" xfId="4560"/>
    <cellStyle name="Porcentagem 2 2 2 6 2 2 2 2 2 3" xfId="4561"/>
    <cellStyle name="Porcentagem 2 2 2 6 2 2 2 2 2 3 2" xfId="4562"/>
    <cellStyle name="Porcentagem 2 2 2 6 2 2 2 2 2 3 2 2" xfId="4563"/>
    <cellStyle name="Porcentagem 2 2 2 6 2 2 2 2 2 3 2 2 2" xfId="4564"/>
    <cellStyle name="Porcentagem 2 2 2 6 2 2 2 2 2 3 3" xfId="4565"/>
    <cellStyle name="Porcentagem 2 2 2 6 2 2 2 2 2 4" xfId="4566"/>
    <cellStyle name="Porcentagem 2 2 2 6 2 2 2 2 2 4 2" xfId="4567"/>
    <cellStyle name="Porcentagem 2 2 2 6 2 2 2 2 3" xfId="4568"/>
    <cellStyle name="Porcentagem 2 2 2 6 2 2 2 2 3 2" xfId="4569"/>
    <cellStyle name="Porcentagem 2 2 2 6 2 2 2 2 3 2 2" xfId="4570"/>
    <cellStyle name="Porcentagem 2 2 2 6 2 2 2 2 3 2 2 2" xfId="4571"/>
    <cellStyle name="Porcentagem 2 2 2 6 2 2 2 2 3 2 2 2 2" xfId="4572"/>
    <cellStyle name="Porcentagem 2 2 2 6 2 2 2 2 3 2 3" xfId="4573"/>
    <cellStyle name="Porcentagem 2 2 2 6 2 2 2 2 3 3" xfId="4574"/>
    <cellStyle name="Porcentagem 2 2 2 6 2 2 2 2 3 3 2" xfId="4575"/>
    <cellStyle name="Porcentagem 2 2 2 6 2 2 2 2 4" xfId="4576"/>
    <cellStyle name="Porcentagem 2 2 2 6 2 2 2 2 4 2" xfId="4577"/>
    <cellStyle name="Porcentagem 2 2 2 6 2 2 2 2 4 2 2" xfId="4578"/>
    <cellStyle name="Porcentagem 2 2 2 6 2 2 2 2 5" xfId="4579"/>
    <cellStyle name="Porcentagem 2 2 2 6 2 2 2 3" xfId="4580"/>
    <cellStyle name="Porcentagem 2 2 2 6 2 2 2 3 2" xfId="4581"/>
    <cellStyle name="Porcentagem 2 2 2 6 2 2 2 3 2 2" xfId="4582"/>
    <cellStyle name="Porcentagem 2 2 2 6 2 2 2 3 2 2 2" xfId="4583"/>
    <cellStyle name="Porcentagem 2 2 2 6 2 2 2 3 2 2 2 2" xfId="4584"/>
    <cellStyle name="Porcentagem 2 2 2 6 2 2 2 3 2 2 2 2 2" xfId="4585"/>
    <cellStyle name="Porcentagem 2 2 2 6 2 2 2 3 2 2 3" xfId="4586"/>
    <cellStyle name="Porcentagem 2 2 2 6 2 2 2 3 2 3" xfId="4587"/>
    <cellStyle name="Porcentagem 2 2 2 6 2 2 2 3 2 3 2" xfId="4588"/>
    <cellStyle name="Porcentagem 2 2 2 6 2 2 2 3 3" xfId="4589"/>
    <cellStyle name="Porcentagem 2 2 2 6 2 2 2 3 3 2" xfId="4590"/>
    <cellStyle name="Porcentagem 2 2 2 6 2 2 2 3 3 2 2" xfId="4591"/>
    <cellStyle name="Porcentagem 2 2 2 6 2 2 2 3 4" xfId="4592"/>
    <cellStyle name="Porcentagem 2 2 2 6 2 2 2 4" xfId="4593"/>
    <cellStyle name="Porcentagem 2 2 2 6 2 2 2 4 2" xfId="4594"/>
    <cellStyle name="Porcentagem 2 2 2 6 2 2 2 4 2 2" xfId="4595"/>
    <cellStyle name="Porcentagem 2 2 2 6 2 2 2 4 2 2 2" xfId="4596"/>
    <cellStyle name="Porcentagem 2 2 2 6 2 2 2 4 3" xfId="4597"/>
    <cellStyle name="Porcentagem 2 2 2 6 2 2 2 5" xfId="4598"/>
    <cellStyle name="Porcentagem 2 2 2 6 2 2 2 5 2" xfId="4599"/>
    <cellStyle name="Porcentagem 2 2 2 6 2 2 3" xfId="4600"/>
    <cellStyle name="Porcentagem 2 2 2 6 2 2 3 2" xfId="4601"/>
    <cellStyle name="Porcentagem 2 2 2 6 2 2 3 2 2" xfId="4602"/>
    <cellStyle name="Porcentagem 2 2 2 6 2 2 3 2 2 2" xfId="4603"/>
    <cellStyle name="Porcentagem 2 2 2 6 2 2 3 2 2 2 2" xfId="4604"/>
    <cellStyle name="Porcentagem 2 2 2 6 2 2 3 2 2 2 2 2" xfId="4605"/>
    <cellStyle name="Porcentagem 2 2 2 6 2 2 3 2 2 2 2 2 2" xfId="4606"/>
    <cellStyle name="Porcentagem 2 2 2 6 2 2 3 2 2 2 3" xfId="4607"/>
    <cellStyle name="Porcentagem 2 2 2 6 2 2 3 2 2 3" xfId="4608"/>
    <cellStyle name="Porcentagem 2 2 2 6 2 2 3 2 2 3 2" xfId="4609"/>
    <cellStyle name="Porcentagem 2 2 2 6 2 2 3 2 3" xfId="4610"/>
    <cellStyle name="Porcentagem 2 2 2 6 2 2 3 2 3 2" xfId="4611"/>
    <cellStyle name="Porcentagem 2 2 2 6 2 2 3 2 3 2 2" xfId="4612"/>
    <cellStyle name="Porcentagem 2 2 2 6 2 2 3 2 4" xfId="4613"/>
    <cellStyle name="Porcentagem 2 2 2 6 2 2 3 3" xfId="4614"/>
    <cellStyle name="Porcentagem 2 2 2 6 2 2 3 3 2" xfId="4615"/>
    <cellStyle name="Porcentagem 2 2 2 6 2 2 3 3 2 2" xfId="4616"/>
    <cellStyle name="Porcentagem 2 2 2 6 2 2 3 3 2 2 2" xfId="4617"/>
    <cellStyle name="Porcentagem 2 2 2 6 2 2 3 3 3" xfId="4618"/>
    <cellStyle name="Porcentagem 2 2 2 6 2 2 3 4" xfId="4619"/>
    <cellStyle name="Porcentagem 2 2 2 6 2 2 3 4 2" xfId="4620"/>
    <cellStyle name="Porcentagem 2 2 2 6 2 2 4" xfId="4621"/>
    <cellStyle name="Porcentagem 2 2 2 6 2 2 4 2" xfId="4622"/>
    <cellStyle name="Porcentagem 2 2 2 6 2 2 4 2 2" xfId="4623"/>
    <cellStyle name="Porcentagem 2 2 2 6 2 2 4 2 2 2" xfId="4624"/>
    <cellStyle name="Porcentagem 2 2 2 6 2 2 4 2 2 2 2" xfId="4625"/>
    <cellStyle name="Porcentagem 2 2 2 6 2 2 4 2 3" xfId="4626"/>
    <cellStyle name="Porcentagem 2 2 2 6 2 2 4 3" xfId="4627"/>
    <cellStyle name="Porcentagem 2 2 2 6 2 2 4 3 2" xfId="4628"/>
    <cellStyle name="Porcentagem 2 2 2 6 2 2 5" xfId="4629"/>
    <cellStyle name="Porcentagem 2 2 2 6 2 2 5 2" xfId="4630"/>
    <cellStyle name="Porcentagem 2 2 2 6 2 2 5 2 2" xfId="4631"/>
    <cellStyle name="Porcentagem 2 2 2 6 2 2 6" xfId="4632"/>
    <cellStyle name="Porcentagem 2 2 2 6 2 3" xfId="4633"/>
    <cellStyle name="Porcentagem 2 2 2 6 2 3 2" xfId="4634"/>
    <cellStyle name="Porcentagem 2 2 2 6 2 3 2 2" xfId="4635"/>
    <cellStyle name="Porcentagem 2 2 2 6 2 3 2 2 2" xfId="4636"/>
    <cellStyle name="Porcentagem 2 2 2 6 2 3 2 2 2 2" xfId="4637"/>
    <cellStyle name="Porcentagem 2 2 2 6 2 3 2 2 2 2 2" xfId="4638"/>
    <cellStyle name="Porcentagem 2 2 2 6 2 3 2 2 2 2 2 2" xfId="4639"/>
    <cellStyle name="Porcentagem 2 2 2 6 2 3 2 2 2 2 2 2 2" xfId="4640"/>
    <cellStyle name="Porcentagem 2 2 2 6 2 3 2 2 2 2 3" xfId="4641"/>
    <cellStyle name="Porcentagem 2 2 2 6 2 3 2 2 2 3" xfId="4642"/>
    <cellStyle name="Porcentagem 2 2 2 6 2 3 2 2 2 3 2" xfId="4643"/>
    <cellStyle name="Porcentagem 2 2 2 6 2 3 2 2 3" xfId="4644"/>
    <cellStyle name="Porcentagem 2 2 2 6 2 3 2 2 3 2" xfId="4645"/>
    <cellStyle name="Porcentagem 2 2 2 6 2 3 2 2 3 2 2" xfId="4646"/>
    <cellStyle name="Porcentagem 2 2 2 6 2 3 2 2 4" xfId="4647"/>
    <cellStyle name="Porcentagem 2 2 2 6 2 3 2 3" xfId="4648"/>
    <cellStyle name="Porcentagem 2 2 2 6 2 3 2 3 2" xfId="4649"/>
    <cellStyle name="Porcentagem 2 2 2 6 2 3 2 3 2 2" xfId="4650"/>
    <cellStyle name="Porcentagem 2 2 2 6 2 3 2 3 2 2 2" xfId="4651"/>
    <cellStyle name="Porcentagem 2 2 2 6 2 3 2 3 3" xfId="4652"/>
    <cellStyle name="Porcentagem 2 2 2 6 2 3 2 4" xfId="4653"/>
    <cellStyle name="Porcentagem 2 2 2 6 2 3 2 4 2" xfId="4654"/>
    <cellStyle name="Porcentagem 2 2 2 6 2 3 3" xfId="4655"/>
    <cellStyle name="Porcentagem 2 2 2 6 2 3 3 2" xfId="4656"/>
    <cellStyle name="Porcentagem 2 2 2 6 2 3 3 2 2" xfId="4657"/>
    <cellStyle name="Porcentagem 2 2 2 6 2 3 3 2 2 2" xfId="4658"/>
    <cellStyle name="Porcentagem 2 2 2 6 2 3 3 2 2 2 2" xfId="4659"/>
    <cellStyle name="Porcentagem 2 2 2 6 2 3 3 2 3" xfId="4660"/>
    <cellStyle name="Porcentagem 2 2 2 6 2 3 3 3" xfId="4661"/>
    <cellStyle name="Porcentagem 2 2 2 6 2 3 3 3 2" xfId="4662"/>
    <cellStyle name="Porcentagem 2 2 2 6 2 3 4" xfId="4663"/>
    <cellStyle name="Porcentagem 2 2 2 6 2 3 4 2" xfId="4664"/>
    <cellStyle name="Porcentagem 2 2 2 6 2 3 4 2 2" xfId="4665"/>
    <cellStyle name="Porcentagem 2 2 2 6 2 3 5" xfId="4666"/>
    <cellStyle name="Porcentagem 2 2 2 6 2 4" xfId="4667"/>
    <cellStyle name="Porcentagem 2 2 2 6 2 4 2" xfId="4668"/>
    <cellStyle name="Porcentagem 2 2 2 6 2 4 2 2" xfId="4669"/>
    <cellStyle name="Porcentagem 2 2 2 6 2 4 2 2 2" xfId="4670"/>
    <cellStyle name="Porcentagem 2 2 2 6 2 4 2 2 2 2" xfId="4671"/>
    <cellStyle name="Porcentagem 2 2 2 6 2 4 2 2 2 2 2" xfId="4672"/>
    <cellStyle name="Porcentagem 2 2 2 6 2 4 2 2 3" xfId="4673"/>
    <cellStyle name="Porcentagem 2 2 2 6 2 4 2 3" xfId="4674"/>
    <cellStyle name="Porcentagem 2 2 2 6 2 4 2 3 2" xfId="4675"/>
    <cellStyle name="Porcentagem 2 2 2 6 2 4 3" xfId="4676"/>
    <cellStyle name="Porcentagem 2 2 2 6 2 4 3 2" xfId="4677"/>
    <cellStyle name="Porcentagem 2 2 2 6 2 4 3 2 2" xfId="4678"/>
    <cellStyle name="Porcentagem 2 2 2 6 2 4 4" xfId="4679"/>
    <cellStyle name="Porcentagem 2 2 2 6 2 5" xfId="4680"/>
    <cellStyle name="Porcentagem 2 2 2 6 2 5 2" xfId="4681"/>
    <cellStyle name="Porcentagem 2 2 2 6 2 5 2 2" xfId="4682"/>
    <cellStyle name="Porcentagem 2 2 2 6 2 5 2 2 2" xfId="4683"/>
    <cellStyle name="Porcentagem 2 2 2 6 2 5 3" xfId="4684"/>
    <cellStyle name="Porcentagem 2 2 2 6 2 6" xfId="4685"/>
    <cellStyle name="Porcentagem 2 2 2 6 2 6 2" xfId="4686"/>
    <cellStyle name="Porcentagem 2 2 2 6 3" xfId="4687"/>
    <cellStyle name="Porcentagem 2 2 2 6 3 2" xfId="4688"/>
    <cellStyle name="Porcentagem 2 2 2 6 3 2 2" xfId="4689"/>
    <cellStyle name="Porcentagem 2 2 2 6 3 2 2 2" xfId="4690"/>
    <cellStyle name="Porcentagem 2 2 2 6 3 2 2 2 2" xfId="4691"/>
    <cellStyle name="Porcentagem 2 2 2 6 3 2 2 2 2 2" xfId="4692"/>
    <cellStyle name="Porcentagem 2 2 2 6 3 2 2 2 2 2 2" xfId="4693"/>
    <cellStyle name="Porcentagem 2 2 2 6 3 2 2 2 2 2 2 2" xfId="4694"/>
    <cellStyle name="Porcentagem 2 2 2 6 3 2 2 2 2 2 2 2 2" xfId="4695"/>
    <cellStyle name="Porcentagem 2 2 2 6 3 2 2 2 2 2 3" xfId="4696"/>
    <cellStyle name="Porcentagem 2 2 2 6 3 2 2 2 2 3" xfId="4697"/>
    <cellStyle name="Porcentagem 2 2 2 6 3 2 2 2 2 3 2" xfId="4698"/>
    <cellStyle name="Porcentagem 2 2 2 6 3 2 2 2 3" xfId="4699"/>
    <cellStyle name="Porcentagem 2 2 2 6 3 2 2 2 3 2" xfId="4700"/>
    <cellStyle name="Porcentagem 2 2 2 6 3 2 2 2 3 2 2" xfId="4701"/>
    <cellStyle name="Porcentagem 2 2 2 6 3 2 2 2 4" xfId="4702"/>
    <cellStyle name="Porcentagem 2 2 2 6 3 2 2 3" xfId="4703"/>
    <cellStyle name="Porcentagem 2 2 2 6 3 2 2 3 2" xfId="4704"/>
    <cellStyle name="Porcentagem 2 2 2 6 3 2 2 3 2 2" xfId="4705"/>
    <cellStyle name="Porcentagem 2 2 2 6 3 2 2 3 2 2 2" xfId="4706"/>
    <cellStyle name="Porcentagem 2 2 2 6 3 2 2 3 3" xfId="4707"/>
    <cellStyle name="Porcentagem 2 2 2 6 3 2 2 4" xfId="4708"/>
    <cellStyle name="Porcentagem 2 2 2 6 3 2 2 4 2" xfId="4709"/>
    <cellStyle name="Porcentagem 2 2 2 6 3 2 3" xfId="4710"/>
    <cellStyle name="Porcentagem 2 2 2 6 3 2 3 2" xfId="4711"/>
    <cellStyle name="Porcentagem 2 2 2 6 3 2 3 2 2" xfId="4712"/>
    <cellStyle name="Porcentagem 2 2 2 6 3 2 3 2 2 2" xfId="4713"/>
    <cellStyle name="Porcentagem 2 2 2 6 3 2 3 2 2 2 2" xfId="4714"/>
    <cellStyle name="Porcentagem 2 2 2 6 3 2 3 2 3" xfId="4715"/>
    <cellStyle name="Porcentagem 2 2 2 6 3 2 3 3" xfId="4716"/>
    <cellStyle name="Porcentagem 2 2 2 6 3 2 3 3 2" xfId="4717"/>
    <cellStyle name="Porcentagem 2 2 2 6 3 2 4" xfId="4718"/>
    <cellStyle name="Porcentagem 2 2 2 6 3 2 4 2" xfId="4719"/>
    <cellStyle name="Porcentagem 2 2 2 6 3 2 4 2 2" xfId="4720"/>
    <cellStyle name="Porcentagem 2 2 2 6 3 2 5" xfId="4721"/>
    <cellStyle name="Porcentagem 2 2 2 6 3 3" xfId="4722"/>
    <cellStyle name="Porcentagem 2 2 2 6 3 3 2" xfId="4723"/>
    <cellStyle name="Porcentagem 2 2 2 6 3 3 2 2" xfId="4724"/>
    <cellStyle name="Porcentagem 2 2 2 6 3 3 2 2 2" xfId="4725"/>
    <cellStyle name="Porcentagem 2 2 2 6 3 3 2 2 2 2" xfId="4726"/>
    <cellStyle name="Porcentagem 2 2 2 6 3 3 2 2 2 2 2" xfId="4727"/>
    <cellStyle name="Porcentagem 2 2 2 6 3 3 2 2 3" xfId="4728"/>
    <cellStyle name="Porcentagem 2 2 2 6 3 3 2 3" xfId="4729"/>
    <cellStyle name="Porcentagem 2 2 2 6 3 3 2 3 2" xfId="4730"/>
    <cellStyle name="Porcentagem 2 2 2 6 3 3 3" xfId="4731"/>
    <cellStyle name="Porcentagem 2 2 2 6 3 3 3 2" xfId="4732"/>
    <cellStyle name="Porcentagem 2 2 2 6 3 3 3 2 2" xfId="4733"/>
    <cellStyle name="Porcentagem 2 2 2 6 3 3 4" xfId="4734"/>
    <cellStyle name="Porcentagem 2 2 2 6 3 4" xfId="4735"/>
    <cellStyle name="Porcentagem 2 2 2 6 3 4 2" xfId="4736"/>
    <cellStyle name="Porcentagem 2 2 2 6 3 4 2 2" xfId="4737"/>
    <cellStyle name="Porcentagem 2 2 2 6 3 4 2 2 2" xfId="4738"/>
    <cellStyle name="Porcentagem 2 2 2 6 3 4 3" xfId="4739"/>
    <cellStyle name="Porcentagem 2 2 2 6 3 5" xfId="4740"/>
    <cellStyle name="Porcentagem 2 2 2 6 3 5 2" xfId="4741"/>
    <cellStyle name="Porcentagem 2 2 2 6 4" xfId="4742"/>
    <cellStyle name="Porcentagem 2 2 2 6 4 2" xfId="4743"/>
    <cellStyle name="Porcentagem 2 2 2 6 4 2 2" xfId="4744"/>
    <cellStyle name="Porcentagem 2 2 2 6 4 2 2 2" xfId="4745"/>
    <cellStyle name="Porcentagem 2 2 2 6 4 2 2 2 2" xfId="4746"/>
    <cellStyle name="Porcentagem 2 2 2 6 4 2 2 2 2 2" xfId="4747"/>
    <cellStyle name="Porcentagem 2 2 2 6 4 2 2 2 2 2 2" xfId="4748"/>
    <cellStyle name="Porcentagem 2 2 2 6 4 2 2 2 3" xfId="4749"/>
    <cellStyle name="Porcentagem 2 2 2 6 4 2 2 3" xfId="4750"/>
    <cellStyle name="Porcentagem 2 2 2 6 4 2 2 3 2" xfId="4751"/>
    <cellStyle name="Porcentagem 2 2 2 6 4 2 3" xfId="4752"/>
    <cellStyle name="Porcentagem 2 2 2 6 4 2 3 2" xfId="4753"/>
    <cellStyle name="Porcentagem 2 2 2 6 4 2 3 2 2" xfId="4754"/>
    <cellStyle name="Porcentagem 2 2 2 6 4 2 4" xfId="4755"/>
    <cellStyle name="Porcentagem 2 2 2 6 4 3" xfId="4756"/>
    <cellStyle name="Porcentagem 2 2 2 6 4 3 2" xfId="4757"/>
    <cellStyle name="Porcentagem 2 2 2 6 4 3 2 2" xfId="4758"/>
    <cellStyle name="Porcentagem 2 2 2 6 4 3 2 2 2" xfId="4759"/>
    <cellStyle name="Porcentagem 2 2 2 6 4 3 3" xfId="4760"/>
    <cellStyle name="Porcentagem 2 2 2 6 4 4" xfId="4761"/>
    <cellStyle name="Porcentagem 2 2 2 6 4 4 2" xfId="4762"/>
    <cellStyle name="Porcentagem 2 2 2 6 5" xfId="4763"/>
    <cellStyle name="Porcentagem 2 2 2 6 5 2" xfId="4764"/>
    <cellStyle name="Porcentagem 2 2 2 6 5 2 2" xfId="4765"/>
    <cellStyle name="Porcentagem 2 2 2 6 5 2 2 2" xfId="4766"/>
    <cellStyle name="Porcentagem 2 2 2 6 5 2 2 2 2" xfId="4767"/>
    <cellStyle name="Porcentagem 2 2 2 6 5 2 3" xfId="4768"/>
    <cellStyle name="Porcentagem 2 2 2 6 5 3" xfId="4769"/>
    <cellStyle name="Porcentagem 2 2 2 6 5 3 2" xfId="4770"/>
    <cellStyle name="Porcentagem 2 2 2 6 6" xfId="4771"/>
    <cellStyle name="Porcentagem 2 2 2 6 6 2" xfId="4772"/>
    <cellStyle name="Porcentagem 2 2 2 6 6 2 2" xfId="4773"/>
    <cellStyle name="Porcentagem 2 2 2 6 7" xfId="4774"/>
    <cellStyle name="Porcentagem 2 2 2 7" xfId="4775"/>
    <cellStyle name="Porcentagem 2 2 2 8" xfId="4776"/>
    <cellStyle name="Porcentagem 2 2 2 9" xfId="4777"/>
    <cellStyle name="Porcentagem 2 2 3" xfId="4778"/>
    <cellStyle name="Porcentagem 2 2 4" xfId="4779"/>
    <cellStyle name="Porcentagem 2 2 4 2" xfId="4780"/>
    <cellStyle name="Porcentagem 2 2 4 3" xfId="4781"/>
    <cellStyle name="Porcentagem 2 2 4 4" xfId="4782"/>
    <cellStyle name="Porcentagem 2 2 5" xfId="4783"/>
    <cellStyle name="Porcentagem 2 2 6" xfId="4784"/>
    <cellStyle name="Porcentagem 2 2 7" xfId="4785"/>
    <cellStyle name="Porcentagem 2 2 7 2" xfId="4786"/>
    <cellStyle name="Porcentagem 2 2 7 2 2" xfId="4787"/>
    <cellStyle name="Porcentagem 2 2 7 2 2 2" xfId="4788"/>
    <cellStyle name="Porcentagem 2 2 7 2 2 2 2" xfId="4789"/>
    <cellStyle name="Porcentagem 2 2 7 2 2 2 2 2" xfId="4790"/>
    <cellStyle name="Porcentagem 2 2 7 2 2 2 2 2 2" xfId="4791"/>
    <cellStyle name="Porcentagem 2 2 7 2 2 2 2 2 2 2" xfId="4792"/>
    <cellStyle name="Porcentagem 2 2 7 2 2 2 2 2 2 2 2" xfId="4793"/>
    <cellStyle name="Porcentagem 2 2 7 2 2 2 2 2 2 2 2 2" xfId="4794"/>
    <cellStyle name="Porcentagem 2 2 7 2 2 2 2 2 2 2 2 2 2" xfId="4795"/>
    <cellStyle name="Porcentagem 2 2 7 2 2 2 2 2 2 2 2 2 2 2" xfId="4796"/>
    <cellStyle name="Porcentagem 2 2 7 2 2 2 2 2 2 2 2 3" xfId="4797"/>
    <cellStyle name="Porcentagem 2 2 7 2 2 2 2 2 2 2 3" xfId="4798"/>
    <cellStyle name="Porcentagem 2 2 7 2 2 2 2 2 2 2 3 2" xfId="4799"/>
    <cellStyle name="Porcentagem 2 2 7 2 2 2 2 2 2 3" xfId="4800"/>
    <cellStyle name="Porcentagem 2 2 7 2 2 2 2 2 2 3 2" xfId="4801"/>
    <cellStyle name="Porcentagem 2 2 7 2 2 2 2 2 2 3 2 2" xfId="4802"/>
    <cellStyle name="Porcentagem 2 2 7 2 2 2 2 2 2 4" xfId="4803"/>
    <cellStyle name="Porcentagem 2 2 7 2 2 2 2 2 3" xfId="4804"/>
    <cellStyle name="Porcentagem 2 2 7 2 2 2 2 2 3 2" xfId="4805"/>
    <cellStyle name="Porcentagem 2 2 7 2 2 2 2 2 3 2 2" xfId="4806"/>
    <cellStyle name="Porcentagem 2 2 7 2 2 2 2 2 3 2 2 2" xfId="4807"/>
    <cellStyle name="Porcentagem 2 2 7 2 2 2 2 2 3 3" xfId="4808"/>
    <cellStyle name="Porcentagem 2 2 7 2 2 2 2 2 4" xfId="4809"/>
    <cellStyle name="Porcentagem 2 2 7 2 2 2 2 2 4 2" xfId="4810"/>
    <cellStyle name="Porcentagem 2 2 7 2 2 2 2 3" xfId="4811"/>
    <cellStyle name="Porcentagem 2 2 7 2 2 2 2 3 2" xfId="4812"/>
    <cellStyle name="Porcentagem 2 2 7 2 2 2 2 3 2 2" xfId="4813"/>
    <cellStyle name="Porcentagem 2 2 7 2 2 2 2 3 2 2 2" xfId="4814"/>
    <cellStyle name="Porcentagem 2 2 7 2 2 2 2 3 2 2 2 2" xfId="4815"/>
    <cellStyle name="Porcentagem 2 2 7 2 2 2 2 3 2 3" xfId="4816"/>
    <cellStyle name="Porcentagem 2 2 7 2 2 2 2 3 3" xfId="4817"/>
    <cellStyle name="Porcentagem 2 2 7 2 2 2 2 3 3 2" xfId="4818"/>
    <cellStyle name="Porcentagem 2 2 7 2 2 2 2 4" xfId="4819"/>
    <cellStyle name="Porcentagem 2 2 7 2 2 2 2 4 2" xfId="4820"/>
    <cellStyle name="Porcentagem 2 2 7 2 2 2 2 4 2 2" xfId="4821"/>
    <cellStyle name="Porcentagem 2 2 7 2 2 2 2 5" xfId="4822"/>
    <cellStyle name="Porcentagem 2 2 7 2 2 2 3" xfId="4823"/>
    <cellStyle name="Porcentagem 2 2 7 2 2 2 3 2" xfId="4824"/>
    <cellStyle name="Porcentagem 2 2 7 2 2 2 3 2 2" xfId="4825"/>
    <cellStyle name="Porcentagem 2 2 7 2 2 2 3 2 2 2" xfId="4826"/>
    <cellStyle name="Porcentagem 2 2 7 2 2 2 3 2 2 2 2" xfId="4827"/>
    <cellStyle name="Porcentagem 2 2 7 2 2 2 3 2 2 2 2 2" xfId="4828"/>
    <cellStyle name="Porcentagem 2 2 7 2 2 2 3 2 2 3" xfId="4829"/>
    <cellStyle name="Porcentagem 2 2 7 2 2 2 3 2 3" xfId="4830"/>
    <cellStyle name="Porcentagem 2 2 7 2 2 2 3 2 3 2" xfId="4831"/>
    <cellStyle name="Porcentagem 2 2 7 2 2 2 3 3" xfId="4832"/>
    <cellStyle name="Porcentagem 2 2 7 2 2 2 3 3 2" xfId="4833"/>
    <cellStyle name="Porcentagem 2 2 7 2 2 2 3 3 2 2" xfId="4834"/>
    <cellStyle name="Porcentagem 2 2 7 2 2 2 3 4" xfId="4835"/>
    <cellStyle name="Porcentagem 2 2 7 2 2 2 4" xfId="4836"/>
    <cellStyle name="Porcentagem 2 2 7 2 2 2 4 2" xfId="4837"/>
    <cellStyle name="Porcentagem 2 2 7 2 2 2 4 2 2" xfId="4838"/>
    <cellStyle name="Porcentagem 2 2 7 2 2 2 4 2 2 2" xfId="4839"/>
    <cellStyle name="Porcentagem 2 2 7 2 2 2 4 3" xfId="4840"/>
    <cellStyle name="Porcentagem 2 2 7 2 2 2 5" xfId="4841"/>
    <cellStyle name="Porcentagem 2 2 7 2 2 2 5 2" xfId="4842"/>
    <cellStyle name="Porcentagem 2 2 7 2 2 3" xfId="4843"/>
    <cellStyle name="Porcentagem 2 2 7 2 2 3 2" xfId="4844"/>
    <cellStyle name="Porcentagem 2 2 7 2 2 3 2 2" xfId="4845"/>
    <cellStyle name="Porcentagem 2 2 7 2 2 3 2 2 2" xfId="4846"/>
    <cellStyle name="Porcentagem 2 2 7 2 2 3 2 2 2 2" xfId="4847"/>
    <cellStyle name="Porcentagem 2 2 7 2 2 3 2 2 2 2 2" xfId="4848"/>
    <cellStyle name="Porcentagem 2 2 7 2 2 3 2 2 2 2 2 2" xfId="4849"/>
    <cellStyle name="Porcentagem 2 2 7 2 2 3 2 2 2 3" xfId="4850"/>
    <cellStyle name="Porcentagem 2 2 7 2 2 3 2 2 3" xfId="4851"/>
    <cellStyle name="Porcentagem 2 2 7 2 2 3 2 2 3 2" xfId="4852"/>
    <cellStyle name="Porcentagem 2 2 7 2 2 3 2 3" xfId="4853"/>
    <cellStyle name="Porcentagem 2 2 7 2 2 3 2 3 2" xfId="4854"/>
    <cellStyle name="Porcentagem 2 2 7 2 2 3 2 3 2 2" xfId="4855"/>
    <cellStyle name="Porcentagem 2 2 7 2 2 3 2 4" xfId="4856"/>
    <cellStyle name="Porcentagem 2 2 7 2 2 3 3" xfId="4857"/>
    <cellStyle name="Porcentagem 2 2 7 2 2 3 3 2" xfId="4858"/>
    <cellStyle name="Porcentagem 2 2 7 2 2 3 3 2 2" xfId="4859"/>
    <cellStyle name="Porcentagem 2 2 7 2 2 3 3 2 2 2" xfId="4860"/>
    <cellStyle name="Porcentagem 2 2 7 2 2 3 3 3" xfId="4861"/>
    <cellStyle name="Porcentagem 2 2 7 2 2 3 4" xfId="4862"/>
    <cellStyle name="Porcentagem 2 2 7 2 2 3 4 2" xfId="4863"/>
    <cellStyle name="Porcentagem 2 2 7 2 2 4" xfId="4864"/>
    <cellStyle name="Porcentagem 2 2 7 2 2 4 2" xfId="4865"/>
    <cellStyle name="Porcentagem 2 2 7 2 2 4 2 2" xfId="4866"/>
    <cellStyle name="Porcentagem 2 2 7 2 2 4 2 2 2" xfId="4867"/>
    <cellStyle name="Porcentagem 2 2 7 2 2 4 2 2 2 2" xfId="4868"/>
    <cellStyle name="Porcentagem 2 2 7 2 2 4 2 3" xfId="4869"/>
    <cellStyle name="Porcentagem 2 2 7 2 2 4 3" xfId="4870"/>
    <cellStyle name="Porcentagem 2 2 7 2 2 4 3 2" xfId="4871"/>
    <cellStyle name="Porcentagem 2 2 7 2 2 5" xfId="4872"/>
    <cellStyle name="Porcentagem 2 2 7 2 2 5 2" xfId="4873"/>
    <cellStyle name="Porcentagem 2 2 7 2 2 5 2 2" xfId="4874"/>
    <cellStyle name="Porcentagem 2 2 7 2 2 6" xfId="4875"/>
    <cellStyle name="Porcentagem 2 2 7 2 3" xfId="4876"/>
    <cellStyle name="Porcentagem 2 2 7 2 3 2" xfId="4877"/>
    <cellStyle name="Porcentagem 2 2 7 2 3 2 2" xfId="4878"/>
    <cellStyle name="Porcentagem 2 2 7 2 3 2 2 2" xfId="4879"/>
    <cellStyle name="Porcentagem 2 2 7 2 3 2 2 2 2" xfId="4880"/>
    <cellStyle name="Porcentagem 2 2 7 2 3 2 2 2 2 2" xfId="4881"/>
    <cellStyle name="Porcentagem 2 2 7 2 3 2 2 2 2 2 2" xfId="4882"/>
    <cellStyle name="Porcentagem 2 2 7 2 3 2 2 2 2 2 2 2" xfId="4883"/>
    <cellStyle name="Porcentagem 2 2 7 2 3 2 2 2 2 3" xfId="4884"/>
    <cellStyle name="Porcentagem 2 2 7 2 3 2 2 2 3" xfId="4885"/>
    <cellStyle name="Porcentagem 2 2 7 2 3 2 2 2 3 2" xfId="4886"/>
    <cellStyle name="Porcentagem 2 2 7 2 3 2 2 3" xfId="4887"/>
    <cellStyle name="Porcentagem 2 2 7 2 3 2 2 3 2" xfId="4888"/>
    <cellStyle name="Porcentagem 2 2 7 2 3 2 2 3 2 2" xfId="4889"/>
    <cellStyle name="Porcentagem 2 2 7 2 3 2 2 4" xfId="4890"/>
    <cellStyle name="Porcentagem 2 2 7 2 3 2 3" xfId="4891"/>
    <cellStyle name="Porcentagem 2 2 7 2 3 2 3 2" xfId="4892"/>
    <cellStyle name="Porcentagem 2 2 7 2 3 2 3 2 2" xfId="4893"/>
    <cellStyle name="Porcentagem 2 2 7 2 3 2 3 2 2 2" xfId="4894"/>
    <cellStyle name="Porcentagem 2 2 7 2 3 2 3 3" xfId="4895"/>
    <cellStyle name="Porcentagem 2 2 7 2 3 2 4" xfId="4896"/>
    <cellStyle name="Porcentagem 2 2 7 2 3 2 4 2" xfId="4897"/>
    <cellStyle name="Porcentagem 2 2 7 2 3 3" xfId="4898"/>
    <cellStyle name="Porcentagem 2 2 7 2 3 3 2" xfId="4899"/>
    <cellStyle name="Porcentagem 2 2 7 2 3 3 2 2" xfId="4900"/>
    <cellStyle name="Porcentagem 2 2 7 2 3 3 2 2 2" xfId="4901"/>
    <cellStyle name="Porcentagem 2 2 7 2 3 3 2 2 2 2" xfId="4902"/>
    <cellStyle name="Porcentagem 2 2 7 2 3 3 2 3" xfId="4903"/>
    <cellStyle name="Porcentagem 2 2 7 2 3 3 3" xfId="4904"/>
    <cellStyle name="Porcentagem 2 2 7 2 3 3 3 2" xfId="4905"/>
    <cellStyle name="Porcentagem 2 2 7 2 3 4" xfId="4906"/>
    <cellStyle name="Porcentagem 2 2 7 2 3 4 2" xfId="4907"/>
    <cellStyle name="Porcentagem 2 2 7 2 3 4 2 2" xfId="4908"/>
    <cellStyle name="Porcentagem 2 2 7 2 3 5" xfId="4909"/>
    <cellStyle name="Porcentagem 2 2 7 2 4" xfId="4910"/>
    <cellStyle name="Porcentagem 2 2 7 2 4 2" xfId="4911"/>
    <cellStyle name="Porcentagem 2 2 7 2 4 2 2" xfId="4912"/>
    <cellStyle name="Porcentagem 2 2 7 2 4 2 2 2" xfId="4913"/>
    <cellStyle name="Porcentagem 2 2 7 2 4 2 2 2 2" xfId="4914"/>
    <cellStyle name="Porcentagem 2 2 7 2 4 2 2 2 2 2" xfId="4915"/>
    <cellStyle name="Porcentagem 2 2 7 2 4 2 2 3" xfId="4916"/>
    <cellStyle name="Porcentagem 2 2 7 2 4 2 3" xfId="4917"/>
    <cellStyle name="Porcentagem 2 2 7 2 4 2 3 2" xfId="4918"/>
    <cellStyle name="Porcentagem 2 2 7 2 4 3" xfId="4919"/>
    <cellStyle name="Porcentagem 2 2 7 2 4 3 2" xfId="4920"/>
    <cellStyle name="Porcentagem 2 2 7 2 4 3 2 2" xfId="4921"/>
    <cellStyle name="Porcentagem 2 2 7 2 4 4" xfId="4922"/>
    <cellStyle name="Porcentagem 2 2 7 2 5" xfId="4923"/>
    <cellStyle name="Porcentagem 2 2 7 2 5 2" xfId="4924"/>
    <cellStyle name="Porcentagem 2 2 7 2 5 2 2" xfId="4925"/>
    <cellStyle name="Porcentagem 2 2 7 2 5 2 2 2" xfId="4926"/>
    <cellStyle name="Porcentagem 2 2 7 2 5 3" xfId="4927"/>
    <cellStyle name="Porcentagem 2 2 7 2 6" xfId="4928"/>
    <cellStyle name="Porcentagem 2 2 7 2 6 2" xfId="4929"/>
    <cellStyle name="Porcentagem 2 2 7 3" xfId="4930"/>
    <cellStyle name="Porcentagem 2 2 7 3 2" xfId="4931"/>
    <cellStyle name="Porcentagem 2 2 7 3 2 2" xfId="4932"/>
    <cellStyle name="Porcentagem 2 2 7 3 2 2 2" xfId="4933"/>
    <cellStyle name="Porcentagem 2 2 7 3 2 2 2 2" xfId="4934"/>
    <cellStyle name="Porcentagem 2 2 7 3 2 2 2 2 2" xfId="4935"/>
    <cellStyle name="Porcentagem 2 2 7 3 2 2 2 2 2 2" xfId="4936"/>
    <cellStyle name="Porcentagem 2 2 7 3 2 2 2 2 2 2 2" xfId="4937"/>
    <cellStyle name="Porcentagem 2 2 7 3 2 2 2 2 2 2 2 2" xfId="4938"/>
    <cellStyle name="Porcentagem 2 2 7 3 2 2 2 2 2 3" xfId="4939"/>
    <cellStyle name="Porcentagem 2 2 7 3 2 2 2 2 3" xfId="4940"/>
    <cellStyle name="Porcentagem 2 2 7 3 2 2 2 2 3 2" xfId="4941"/>
    <cellStyle name="Porcentagem 2 2 7 3 2 2 2 3" xfId="4942"/>
    <cellStyle name="Porcentagem 2 2 7 3 2 2 2 3 2" xfId="4943"/>
    <cellStyle name="Porcentagem 2 2 7 3 2 2 2 3 2 2" xfId="4944"/>
    <cellStyle name="Porcentagem 2 2 7 3 2 2 2 4" xfId="4945"/>
    <cellStyle name="Porcentagem 2 2 7 3 2 2 3" xfId="4946"/>
    <cellStyle name="Porcentagem 2 2 7 3 2 2 3 2" xfId="4947"/>
    <cellStyle name="Porcentagem 2 2 7 3 2 2 3 2 2" xfId="4948"/>
    <cellStyle name="Porcentagem 2 2 7 3 2 2 3 2 2 2" xfId="4949"/>
    <cellStyle name="Porcentagem 2 2 7 3 2 2 3 3" xfId="4950"/>
    <cellStyle name="Porcentagem 2 2 7 3 2 2 4" xfId="4951"/>
    <cellStyle name="Porcentagem 2 2 7 3 2 2 4 2" xfId="4952"/>
    <cellStyle name="Porcentagem 2 2 7 3 2 3" xfId="4953"/>
    <cellStyle name="Porcentagem 2 2 7 3 2 3 2" xfId="4954"/>
    <cellStyle name="Porcentagem 2 2 7 3 2 3 2 2" xfId="4955"/>
    <cellStyle name="Porcentagem 2 2 7 3 2 3 2 2 2" xfId="4956"/>
    <cellStyle name="Porcentagem 2 2 7 3 2 3 2 2 2 2" xfId="4957"/>
    <cellStyle name="Porcentagem 2 2 7 3 2 3 2 3" xfId="4958"/>
    <cellStyle name="Porcentagem 2 2 7 3 2 3 3" xfId="4959"/>
    <cellStyle name="Porcentagem 2 2 7 3 2 3 3 2" xfId="4960"/>
    <cellStyle name="Porcentagem 2 2 7 3 2 4" xfId="4961"/>
    <cellStyle name="Porcentagem 2 2 7 3 2 4 2" xfId="4962"/>
    <cellStyle name="Porcentagem 2 2 7 3 2 4 2 2" xfId="4963"/>
    <cellStyle name="Porcentagem 2 2 7 3 2 5" xfId="4964"/>
    <cellStyle name="Porcentagem 2 2 7 3 3" xfId="4965"/>
    <cellStyle name="Porcentagem 2 2 7 3 3 2" xfId="4966"/>
    <cellStyle name="Porcentagem 2 2 7 3 3 2 2" xfId="4967"/>
    <cellStyle name="Porcentagem 2 2 7 3 3 2 2 2" xfId="4968"/>
    <cellStyle name="Porcentagem 2 2 7 3 3 2 2 2 2" xfId="4969"/>
    <cellStyle name="Porcentagem 2 2 7 3 3 2 2 2 2 2" xfId="4970"/>
    <cellStyle name="Porcentagem 2 2 7 3 3 2 2 3" xfId="4971"/>
    <cellStyle name="Porcentagem 2 2 7 3 3 2 3" xfId="4972"/>
    <cellStyle name="Porcentagem 2 2 7 3 3 2 3 2" xfId="4973"/>
    <cellStyle name="Porcentagem 2 2 7 3 3 3" xfId="4974"/>
    <cellStyle name="Porcentagem 2 2 7 3 3 3 2" xfId="4975"/>
    <cellStyle name="Porcentagem 2 2 7 3 3 3 2 2" xfId="4976"/>
    <cellStyle name="Porcentagem 2 2 7 3 3 4" xfId="4977"/>
    <cellStyle name="Porcentagem 2 2 7 3 4" xfId="4978"/>
    <cellStyle name="Porcentagem 2 2 7 3 4 2" xfId="4979"/>
    <cellStyle name="Porcentagem 2 2 7 3 4 2 2" xfId="4980"/>
    <cellStyle name="Porcentagem 2 2 7 3 4 2 2 2" xfId="4981"/>
    <cellStyle name="Porcentagem 2 2 7 3 4 3" xfId="4982"/>
    <cellStyle name="Porcentagem 2 2 7 3 5" xfId="4983"/>
    <cellStyle name="Porcentagem 2 2 7 3 5 2" xfId="4984"/>
    <cellStyle name="Porcentagem 2 2 7 4" xfId="4985"/>
    <cellStyle name="Porcentagem 2 2 7 4 2" xfId="4986"/>
    <cellStyle name="Porcentagem 2 2 7 4 2 2" xfId="4987"/>
    <cellStyle name="Porcentagem 2 2 7 4 2 2 2" xfId="4988"/>
    <cellStyle name="Porcentagem 2 2 7 4 2 2 2 2" xfId="4989"/>
    <cellStyle name="Porcentagem 2 2 7 4 2 2 2 2 2" xfId="4990"/>
    <cellStyle name="Porcentagem 2 2 7 4 2 2 2 2 2 2" xfId="4991"/>
    <cellStyle name="Porcentagem 2 2 7 4 2 2 2 3" xfId="4992"/>
    <cellStyle name="Porcentagem 2 2 7 4 2 2 3" xfId="4993"/>
    <cellStyle name="Porcentagem 2 2 7 4 2 2 3 2" xfId="4994"/>
    <cellStyle name="Porcentagem 2 2 7 4 2 3" xfId="4995"/>
    <cellStyle name="Porcentagem 2 2 7 4 2 3 2" xfId="4996"/>
    <cellStyle name="Porcentagem 2 2 7 4 2 3 2 2" xfId="4997"/>
    <cellStyle name="Porcentagem 2 2 7 4 2 4" xfId="4998"/>
    <cellStyle name="Porcentagem 2 2 7 4 3" xfId="4999"/>
    <cellStyle name="Porcentagem 2 2 7 4 3 2" xfId="5000"/>
    <cellStyle name="Porcentagem 2 2 7 4 3 2 2" xfId="5001"/>
    <cellStyle name="Porcentagem 2 2 7 4 3 2 2 2" xfId="5002"/>
    <cellStyle name="Porcentagem 2 2 7 4 3 3" xfId="5003"/>
    <cellStyle name="Porcentagem 2 2 7 4 4" xfId="5004"/>
    <cellStyle name="Porcentagem 2 2 7 4 4 2" xfId="5005"/>
    <cellStyle name="Porcentagem 2 2 7 5" xfId="5006"/>
    <cellStyle name="Porcentagem 2 2 7 5 2" xfId="5007"/>
    <cellStyle name="Porcentagem 2 2 7 5 2 2" xfId="5008"/>
    <cellStyle name="Porcentagem 2 2 7 5 2 2 2" xfId="5009"/>
    <cellStyle name="Porcentagem 2 2 7 5 2 2 2 2" xfId="5010"/>
    <cellStyle name="Porcentagem 2 2 7 5 2 3" xfId="5011"/>
    <cellStyle name="Porcentagem 2 2 7 5 3" xfId="5012"/>
    <cellStyle name="Porcentagem 2 2 7 5 3 2" xfId="5013"/>
    <cellStyle name="Porcentagem 2 2 7 6" xfId="5014"/>
    <cellStyle name="Porcentagem 2 2 7 6 2" xfId="5015"/>
    <cellStyle name="Porcentagem 2 2 7 6 2 2" xfId="5016"/>
    <cellStyle name="Porcentagem 2 2 7 7" xfId="5017"/>
    <cellStyle name="Porcentagem 2 2 8" xfId="5018"/>
    <cellStyle name="Porcentagem 2 2 9" xfId="5019"/>
    <cellStyle name="Porcentagem 2 20" xfId="5020"/>
    <cellStyle name="Porcentagem 2 20 2" xfId="5021"/>
    <cellStyle name="Porcentagem 2 21" xfId="5022"/>
    <cellStyle name="Porcentagem 2 21 2" xfId="5023"/>
    <cellStyle name="Porcentagem 2 22" xfId="5024"/>
    <cellStyle name="Porcentagem 2 3" xfId="5025"/>
    <cellStyle name="Porcentagem 2 3 2" xfId="5026"/>
    <cellStyle name="Porcentagem 2 3 3" xfId="5027"/>
    <cellStyle name="Porcentagem 2 4" xfId="5028"/>
    <cellStyle name="Porcentagem 2 4 2" xfId="5029"/>
    <cellStyle name="Porcentagem 2 4 3" xfId="5030"/>
    <cellStyle name="Porcentagem 2 5" xfId="5031"/>
    <cellStyle name="Porcentagem 2 5 2" xfId="5032"/>
    <cellStyle name="Porcentagem 2 6" xfId="5033"/>
    <cellStyle name="Porcentagem 2 6 2" xfId="5034"/>
    <cellStyle name="Porcentagem 2 7" xfId="5035"/>
    <cellStyle name="Porcentagem 2 7 2" xfId="5036"/>
    <cellStyle name="Porcentagem 2 8" xfId="5037"/>
    <cellStyle name="Porcentagem 2 8 2" xfId="5038"/>
    <cellStyle name="Porcentagem 2 9" xfId="5039"/>
    <cellStyle name="Porcentagem 2 9 2" xfId="5040"/>
    <cellStyle name="Porcentagem 20" xfId="5041"/>
    <cellStyle name="Porcentagem 20 2" xfId="5042"/>
    <cellStyle name="Porcentagem 20 2 2" xfId="5043"/>
    <cellStyle name="Porcentagem 21" xfId="5044"/>
    <cellStyle name="Porcentagem 21 2" xfId="5045"/>
    <cellStyle name="Porcentagem 21 2 2" xfId="5046"/>
    <cellStyle name="Porcentagem 22" xfId="5047"/>
    <cellStyle name="Porcentagem 22 2" xfId="5048"/>
    <cellStyle name="Porcentagem 22 2 2" xfId="5049"/>
    <cellStyle name="Porcentagem 23" xfId="5050"/>
    <cellStyle name="Porcentagem 23 2" xfId="5051"/>
    <cellStyle name="Porcentagem 23 2 2" xfId="5052"/>
    <cellStyle name="Porcentagem 24" xfId="5053"/>
    <cellStyle name="Porcentagem 24 2" xfId="5054"/>
    <cellStyle name="Porcentagem 24 2 2" xfId="5055"/>
    <cellStyle name="Porcentagem 25" xfId="5056"/>
    <cellStyle name="Porcentagem 25 2" xfId="5057"/>
    <cellStyle name="Porcentagem 25 2 2" xfId="5058"/>
    <cellStyle name="Porcentagem 26" xfId="5059"/>
    <cellStyle name="Porcentagem 26 2" xfId="5060"/>
    <cellStyle name="Porcentagem 26 2 2" xfId="5061"/>
    <cellStyle name="Porcentagem 27" xfId="5062"/>
    <cellStyle name="Porcentagem 27 2" xfId="5063"/>
    <cellStyle name="Porcentagem 27 2 2" xfId="5064"/>
    <cellStyle name="Porcentagem 28" xfId="5065"/>
    <cellStyle name="Porcentagem 28 2" xfId="5066"/>
    <cellStyle name="Porcentagem 28 2 2" xfId="5067"/>
    <cellStyle name="Porcentagem 29" xfId="5068"/>
    <cellStyle name="Porcentagem 29 2" xfId="5069"/>
    <cellStyle name="Porcentagem 29 2 2" xfId="5070"/>
    <cellStyle name="Porcentagem 3" xfId="5071"/>
    <cellStyle name="Porcentagem 3 2" xfId="5072"/>
    <cellStyle name="Porcentagem 3 2 2" xfId="5073"/>
    <cellStyle name="Porcentagem 3 3" xfId="5074"/>
    <cellStyle name="Porcentagem 4" xfId="5075"/>
    <cellStyle name="Porcentagem 4 2" xfId="5076"/>
    <cellStyle name="Porcentagem 4 2 2" xfId="5077"/>
    <cellStyle name="Porcentagem 4 3" xfId="5078"/>
    <cellStyle name="Porcentagem 4 4" xfId="5079"/>
    <cellStyle name="Porcentagem 5" xfId="5080"/>
    <cellStyle name="Porcentagem 6" xfId="5081"/>
    <cellStyle name="Porcentagem 6 10" xfId="5082"/>
    <cellStyle name="Porcentagem 6 10 2" xfId="5083"/>
    <cellStyle name="Porcentagem 6 11" xfId="5084"/>
    <cellStyle name="Porcentagem 6 11 2" xfId="5085"/>
    <cellStyle name="Porcentagem 6 12" xfId="5086"/>
    <cellStyle name="Porcentagem 6 12 2" xfId="5087"/>
    <cellStyle name="Porcentagem 6 13" xfId="5088"/>
    <cellStyle name="Porcentagem 6 13 2" xfId="5089"/>
    <cellStyle name="Porcentagem 6 14" xfId="5090"/>
    <cellStyle name="Porcentagem 6 14 2" xfId="5091"/>
    <cellStyle name="Porcentagem 6 15" xfId="5092"/>
    <cellStyle name="Porcentagem 6 15 2" xfId="5093"/>
    <cellStyle name="Porcentagem 6 16" xfId="5094"/>
    <cellStyle name="Porcentagem 6 16 2" xfId="5095"/>
    <cellStyle name="Porcentagem 6 17" xfId="5096"/>
    <cellStyle name="Porcentagem 6 17 2" xfId="5097"/>
    <cellStyle name="Porcentagem 6 18" xfId="5098"/>
    <cellStyle name="Porcentagem 6 18 2" xfId="5099"/>
    <cellStyle name="Porcentagem 6 19" xfId="5100"/>
    <cellStyle name="Porcentagem 6 19 2" xfId="5101"/>
    <cellStyle name="Porcentagem 6 2" xfId="5102"/>
    <cellStyle name="Porcentagem 6 2 2" xfId="5103"/>
    <cellStyle name="Porcentagem 6 20" xfId="5104"/>
    <cellStyle name="Porcentagem 6 20 2" xfId="5105"/>
    <cellStyle name="Porcentagem 6 21" xfId="5106"/>
    <cellStyle name="Porcentagem 6 21 2" xfId="5107"/>
    <cellStyle name="Porcentagem 6 22" xfId="5108"/>
    <cellStyle name="Porcentagem 6 23" xfId="5109"/>
    <cellStyle name="Porcentagem 6 3" xfId="5110"/>
    <cellStyle name="Porcentagem 6 3 2" xfId="5111"/>
    <cellStyle name="Porcentagem 6 4" xfId="5112"/>
    <cellStyle name="Porcentagem 6 4 2" xfId="5113"/>
    <cellStyle name="Porcentagem 6 5" xfId="5114"/>
    <cellStyle name="Porcentagem 6 5 2" xfId="5115"/>
    <cellStyle name="Porcentagem 6 6" xfId="5116"/>
    <cellStyle name="Porcentagem 6 6 2" xfId="5117"/>
    <cellStyle name="Porcentagem 6 7" xfId="5118"/>
    <cellStyle name="Porcentagem 6 7 2" xfId="5119"/>
    <cellStyle name="Porcentagem 6 8" xfId="5120"/>
    <cellStyle name="Porcentagem 6 8 2" xfId="5121"/>
    <cellStyle name="Porcentagem 6 9" xfId="5122"/>
    <cellStyle name="Porcentagem 6 9 2" xfId="5123"/>
    <cellStyle name="Porcentagem 7" xfId="5124"/>
    <cellStyle name="Porcentagem 7 2" xfId="5125"/>
    <cellStyle name="Porcentagem 7 3" xfId="5126"/>
    <cellStyle name="Porcentagem 8" xfId="5127"/>
    <cellStyle name="Porcentagem 9" xfId="5128"/>
    <cellStyle name="Ratio" xfId="5129"/>
    <cellStyle name="reviseExposure" xfId="5130"/>
    <cellStyle name="rodape" xfId="5131"/>
    <cellStyle name="Saída 10" xfId="5132"/>
    <cellStyle name="Saída 11" xfId="5133"/>
    <cellStyle name="Saída 12" xfId="5134"/>
    <cellStyle name="Saída 13" xfId="5135"/>
    <cellStyle name="Saída 14" xfId="5136"/>
    <cellStyle name="Saída 15" xfId="5137"/>
    <cellStyle name="Saída 16" xfId="5138"/>
    <cellStyle name="Saída 17" xfId="5139"/>
    <cellStyle name="Saída 18" xfId="5140"/>
    <cellStyle name="Saída 19" xfId="5141"/>
    <cellStyle name="Saída 2" xfId="5142"/>
    <cellStyle name="Saída 2 10" xfId="5143"/>
    <cellStyle name="Saída 2 11" xfId="5144"/>
    <cellStyle name="Saída 2 12" xfId="5145"/>
    <cellStyle name="Saída 2 13" xfId="5146"/>
    <cellStyle name="Saída 2 14" xfId="5147"/>
    <cellStyle name="Saída 2 15" xfId="5148"/>
    <cellStyle name="Saída 2 16" xfId="5149"/>
    <cellStyle name="Saída 2 17" xfId="5150"/>
    <cellStyle name="Saída 2 18" xfId="5151"/>
    <cellStyle name="Saída 2 19" xfId="5152"/>
    <cellStyle name="Saída 2 2" xfId="5153"/>
    <cellStyle name="Saída 2 20" xfId="5154"/>
    <cellStyle name="Saída 2 21" xfId="5155"/>
    <cellStyle name="Saída 2 22" xfId="5156"/>
    <cellStyle name="Saída 2 23" xfId="5157"/>
    <cellStyle name="Saída 2 24" xfId="5158"/>
    <cellStyle name="Saída 2 25" xfId="5159"/>
    <cellStyle name="Saída 2 26" xfId="5160"/>
    <cellStyle name="Saída 2 27" xfId="5161"/>
    <cellStyle name="Saída 2 28" xfId="5162"/>
    <cellStyle name="Saída 2 29" xfId="5163"/>
    <cellStyle name="Saída 2 3" xfId="5164"/>
    <cellStyle name="Saída 2 30" xfId="5165"/>
    <cellStyle name="Saída 2 31" xfId="5166"/>
    <cellStyle name="Saída 2 32" xfId="5167"/>
    <cellStyle name="Saída 2 33" xfId="5168"/>
    <cellStyle name="Saída 2 34" xfId="5169"/>
    <cellStyle name="Saída 2 4" xfId="5170"/>
    <cellStyle name="Saída 2 5" xfId="5171"/>
    <cellStyle name="Saída 2 6" xfId="5172"/>
    <cellStyle name="Saída 2 7" xfId="5173"/>
    <cellStyle name="Saída 2 8" xfId="5174"/>
    <cellStyle name="Saída 2 9" xfId="5175"/>
    <cellStyle name="Saída 20" xfId="5176"/>
    <cellStyle name="Saída 21" xfId="5177"/>
    <cellStyle name="Saída 22" xfId="5178"/>
    <cellStyle name="Saída 23" xfId="5179"/>
    <cellStyle name="Saída 24" xfId="5180"/>
    <cellStyle name="Saída 25" xfId="5181"/>
    <cellStyle name="Saída 26" xfId="5182"/>
    <cellStyle name="Saída 27" xfId="5183"/>
    <cellStyle name="Saída 28" xfId="5184"/>
    <cellStyle name="Saída 29" xfId="5185"/>
    <cellStyle name="Saída 3" xfId="5186"/>
    <cellStyle name="Saída 30" xfId="5187"/>
    <cellStyle name="Saída 31" xfId="5188"/>
    <cellStyle name="Saída 32" xfId="5189"/>
    <cellStyle name="Saída 33" xfId="5190"/>
    <cellStyle name="Saída 34" xfId="5191"/>
    <cellStyle name="Saída 35" xfId="5192"/>
    <cellStyle name="Saída 4" xfId="5193"/>
    <cellStyle name="Saída 5" xfId="5194"/>
    <cellStyle name="Saída 6" xfId="5195"/>
    <cellStyle name="Saída 7" xfId="5196"/>
    <cellStyle name="Saída 8" xfId="5197"/>
    <cellStyle name="Saída 9" xfId="5198"/>
    <cellStyle name="Sep. milhar [0]" xfId="5199"/>
    <cellStyle name="Sep. milhar [0] 2" xfId="5200"/>
    <cellStyle name="Sep. milhar [0] 2 2" xfId="5201"/>
    <cellStyle name="Sep. milhar [0] 3" xfId="5202"/>
    <cellStyle name="Sep. milhar [0] 3 2" xfId="5203"/>
    <cellStyle name="Sep. milhar [0] 4" xfId="5204"/>
    <cellStyle name="Sep. milhar [0] 4 2" xfId="5205"/>
    <cellStyle name="Sep. milhar [0] 5" xfId="5206"/>
    <cellStyle name="Sep. milhar [0] 5 2" xfId="5207"/>
    <cellStyle name="Separador de milhares 10" xfId="5208"/>
    <cellStyle name="Separador de milhares 10 2" xfId="5209"/>
    <cellStyle name="Separador de milhares 10 2 2" xfId="5210"/>
    <cellStyle name="Separador de milhares 10 2 3" xfId="5211"/>
    <cellStyle name="Separador de milhares 10 2 4" xfId="5212"/>
    <cellStyle name="Separador de milhares 10 3" xfId="5213"/>
    <cellStyle name="Separador de milhares 10 3 2" xfId="5214"/>
    <cellStyle name="Separador de milhares 10 4" xfId="5215"/>
    <cellStyle name="Separador de milhares 10 5" xfId="5216"/>
    <cellStyle name="Separador de milhares 10 6" xfId="5217"/>
    <cellStyle name="Separador de milhares 10 7" xfId="5218"/>
    <cellStyle name="Separador de milhares 10 8" xfId="5219"/>
    <cellStyle name="Separador de milhares 11" xfId="5220"/>
    <cellStyle name="Separador de milhares 11 2" xfId="5221"/>
    <cellStyle name="Separador de milhares 11 2 2" xfId="5222"/>
    <cellStyle name="Separador de milhares 11 2 3" xfId="5223"/>
    <cellStyle name="Separador de milhares 11 2 4" xfId="5224"/>
    <cellStyle name="Separador de milhares 11 3" xfId="5225"/>
    <cellStyle name="Separador de milhares 12" xfId="5226"/>
    <cellStyle name="Separador de milhares 13" xfId="5227"/>
    <cellStyle name="Separador de milhares 14" xfId="5228"/>
    <cellStyle name="Separador de milhares 14 2" xfId="5229"/>
    <cellStyle name="Separador de milhares 14 2 2" xfId="5230"/>
    <cellStyle name="Separador de milhares 15" xfId="5231"/>
    <cellStyle name="Separador de milhares 15 2" xfId="5232"/>
    <cellStyle name="Separador de milhares 15 2 2" xfId="5233"/>
    <cellStyle name="Separador de milhares 16" xfId="5234"/>
    <cellStyle name="Separador de milhares 16 2" xfId="5235"/>
    <cellStyle name="Separador de milhares 16 2 2" xfId="5236"/>
    <cellStyle name="Separador de milhares 16 3" xfId="5237"/>
    <cellStyle name="Separador de milhares 16 4" xfId="5238"/>
    <cellStyle name="Separador de milhares 17" xfId="5239"/>
    <cellStyle name="Separador de milhares 17 2" xfId="5240"/>
    <cellStyle name="Separador de milhares 17 2 2" xfId="5241"/>
    <cellStyle name="Separador de milhares 18" xfId="5242"/>
    <cellStyle name="Separador de milhares 18 2" xfId="5243"/>
    <cellStyle name="Separador de milhares 18 2 2" xfId="5244"/>
    <cellStyle name="Separador de milhares 19" xfId="5245"/>
    <cellStyle name="Separador de milhares 19 2" xfId="5246"/>
    <cellStyle name="Separador de milhares 19 2 2" xfId="5247"/>
    <cellStyle name="Separador de milhares 2" xfId="4"/>
    <cellStyle name="Separador de milhares 2 10" xfId="5248"/>
    <cellStyle name="Separador de milhares 2 10 2" xfId="5249"/>
    <cellStyle name="Separador de milhares 2 10 3" xfId="5250"/>
    <cellStyle name="Separador de milhares 2 11" xfId="5251"/>
    <cellStyle name="Separador de milhares 2 11 2" xfId="5252"/>
    <cellStyle name="Separador de milhares 2 11 3" xfId="5253"/>
    <cellStyle name="Separador de milhares 2 12" xfId="5254"/>
    <cellStyle name="Separador de milhares 2 12 2" xfId="5255"/>
    <cellStyle name="Separador de milhares 2 12 3" xfId="5256"/>
    <cellStyle name="Separador de milhares 2 13" xfId="5257"/>
    <cellStyle name="Separador de milhares 2 13 2" xfId="5258"/>
    <cellStyle name="Separador de milhares 2 13 3" xfId="5259"/>
    <cellStyle name="Separador de milhares 2 14" xfId="5260"/>
    <cellStyle name="Separador de milhares 2 14 2" xfId="5261"/>
    <cellStyle name="Separador de milhares 2 14 3" xfId="5262"/>
    <cellStyle name="Separador de milhares 2 15" xfId="5263"/>
    <cellStyle name="Separador de milhares 2 15 2" xfId="5264"/>
    <cellStyle name="Separador de milhares 2 15 3" xfId="5265"/>
    <cellStyle name="Separador de milhares 2 16" xfId="5266"/>
    <cellStyle name="Separador de milhares 2 16 2" xfId="5267"/>
    <cellStyle name="Separador de milhares 2 16 3" xfId="5268"/>
    <cellStyle name="Separador de milhares 2 17" xfId="5269"/>
    <cellStyle name="Separador de milhares 2 17 2" xfId="5270"/>
    <cellStyle name="Separador de milhares 2 17 3" xfId="5271"/>
    <cellStyle name="Separador de milhares 2 18" xfId="5272"/>
    <cellStyle name="Separador de milhares 2 18 2" xfId="5273"/>
    <cellStyle name="Separador de milhares 2 18 3" xfId="5274"/>
    <cellStyle name="Separador de milhares 2 19" xfId="5275"/>
    <cellStyle name="Separador de milhares 2 19 2" xfId="5276"/>
    <cellStyle name="Separador de milhares 2 19 3" xfId="5277"/>
    <cellStyle name="Separador de milhares 2 2" xfId="5278"/>
    <cellStyle name="Separador de milhares 2 2 10" xfId="5279"/>
    <cellStyle name="Separador de milhares 2 2 11" xfId="5280"/>
    <cellStyle name="Separador de milhares 2 2 11 2" xfId="5281"/>
    <cellStyle name="Separador de milhares 2 2 11 2 2" xfId="5282"/>
    <cellStyle name="Separador de milhares 2 2 11 2 2 2" xfId="5283"/>
    <cellStyle name="Separador de milhares 2 2 11 2 2 2 2" xfId="5284"/>
    <cellStyle name="Separador de milhares 2 2 11 2 2 2 2 2" xfId="5285"/>
    <cellStyle name="Separador de milhares 2 2 11 2 2 2 2 2 2" xfId="5286"/>
    <cellStyle name="Separador de milhares 2 2 11 2 2 2 2 2 2 2" xfId="5287"/>
    <cellStyle name="Separador de milhares 2 2 11 2 2 2 2 2 2 2 2" xfId="5288"/>
    <cellStyle name="Separador de milhares 2 2 11 2 2 2 2 2 2 2 2 2" xfId="5289"/>
    <cellStyle name="Separador de milhares 2 2 11 2 2 2 2 2 2 3" xfId="5290"/>
    <cellStyle name="Separador de milhares 2 2 11 2 2 2 2 2 3" xfId="5291"/>
    <cellStyle name="Separador de milhares 2 2 11 2 2 2 2 2 3 2" xfId="5292"/>
    <cellStyle name="Separador de milhares 2 2 11 2 2 2 2 3" xfId="5293"/>
    <cellStyle name="Separador de milhares 2 2 11 2 2 2 2 3 2" xfId="5294"/>
    <cellStyle name="Separador de milhares 2 2 11 2 2 2 2 3 2 2" xfId="5295"/>
    <cellStyle name="Separador de milhares 2 2 11 2 2 2 2 4" xfId="5296"/>
    <cellStyle name="Separador de milhares 2 2 11 2 2 2 3" xfId="5297"/>
    <cellStyle name="Separador de milhares 2 2 11 2 2 2 3 2" xfId="5298"/>
    <cellStyle name="Separador de milhares 2 2 11 2 2 2 3 2 2" xfId="5299"/>
    <cellStyle name="Separador de milhares 2 2 11 2 2 2 3 2 2 2" xfId="5300"/>
    <cellStyle name="Separador de milhares 2 2 11 2 2 2 3 3" xfId="5301"/>
    <cellStyle name="Separador de milhares 2 2 11 2 2 2 4" xfId="5302"/>
    <cellStyle name="Separador de milhares 2 2 11 2 2 2 4 2" xfId="5303"/>
    <cellStyle name="Separador de milhares 2 2 11 2 2 3" xfId="5304"/>
    <cellStyle name="Separador de milhares 2 2 11 2 2 3 2" xfId="5305"/>
    <cellStyle name="Separador de milhares 2 2 11 2 2 3 2 2" xfId="5306"/>
    <cellStyle name="Separador de milhares 2 2 11 2 2 3 2 2 2" xfId="5307"/>
    <cellStyle name="Separador de milhares 2 2 11 2 2 3 2 2 2 2" xfId="5308"/>
    <cellStyle name="Separador de milhares 2 2 11 2 2 3 2 3" xfId="5309"/>
    <cellStyle name="Separador de milhares 2 2 11 2 2 3 3" xfId="5310"/>
    <cellStyle name="Separador de milhares 2 2 11 2 2 3 3 2" xfId="5311"/>
    <cellStyle name="Separador de milhares 2 2 11 2 2 4" xfId="5312"/>
    <cellStyle name="Separador de milhares 2 2 11 2 2 4 2" xfId="5313"/>
    <cellStyle name="Separador de milhares 2 2 11 2 2 4 2 2" xfId="5314"/>
    <cellStyle name="Separador de milhares 2 2 11 2 2 5" xfId="5315"/>
    <cellStyle name="Separador de milhares 2 2 11 2 3" xfId="5316"/>
    <cellStyle name="Separador de milhares 2 2 11 2 3 2" xfId="5317"/>
    <cellStyle name="Separador de milhares 2 2 11 2 3 2 2" xfId="5318"/>
    <cellStyle name="Separador de milhares 2 2 11 2 3 2 2 2" xfId="5319"/>
    <cellStyle name="Separador de milhares 2 2 11 2 3 2 2 2 2" xfId="5320"/>
    <cellStyle name="Separador de milhares 2 2 11 2 3 2 2 2 2 2" xfId="5321"/>
    <cellStyle name="Separador de milhares 2 2 11 2 3 2 2 3" xfId="5322"/>
    <cellStyle name="Separador de milhares 2 2 11 2 3 2 3" xfId="5323"/>
    <cellStyle name="Separador de milhares 2 2 11 2 3 2 3 2" xfId="5324"/>
    <cellStyle name="Separador de milhares 2 2 11 2 3 3" xfId="5325"/>
    <cellStyle name="Separador de milhares 2 2 11 2 3 3 2" xfId="5326"/>
    <cellStyle name="Separador de milhares 2 2 11 2 3 3 2 2" xfId="5327"/>
    <cellStyle name="Separador de milhares 2 2 11 2 3 4" xfId="5328"/>
    <cellStyle name="Separador de milhares 2 2 11 2 4" xfId="5329"/>
    <cellStyle name="Separador de milhares 2 2 11 2 4 2" xfId="5330"/>
    <cellStyle name="Separador de milhares 2 2 11 2 4 2 2" xfId="5331"/>
    <cellStyle name="Separador de milhares 2 2 11 2 4 2 2 2" xfId="5332"/>
    <cellStyle name="Separador de milhares 2 2 11 2 4 3" xfId="5333"/>
    <cellStyle name="Separador de milhares 2 2 11 2 5" xfId="5334"/>
    <cellStyle name="Separador de milhares 2 2 11 2 5 2" xfId="5335"/>
    <cellStyle name="Separador de milhares 2 2 11 3" xfId="5336"/>
    <cellStyle name="Separador de milhares 2 2 11 3 2" xfId="5337"/>
    <cellStyle name="Separador de milhares 2 2 11 3 2 2" xfId="5338"/>
    <cellStyle name="Separador de milhares 2 2 11 3 2 2 2" xfId="5339"/>
    <cellStyle name="Separador de milhares 2 2 11 3 2 2 2 2" xfId="5340"/>
    <cellStyle name="Separador de milhares 2 2 11 3 2 2 2 2 2" xfId="5341"/>
    <cellStyle name="Separador de milhares 2 2 11 3 2 2 2 2 2 2" xfId="5342"/>
    <cellStyle name="Separador de milhares 2 2 11 3 2 2 2 3" xfId="5343"/>
    <cellStyle name="Separador de milhares 2 2 11 3 2 2 3" xfId="5344"/>
    <cellStyle name="Separador de milhares 2 2 11 3 2 2 3 2" xfId="5345"/>
    <cellStyle name="Separador de milhares 2 2 11 3 2 3" xfId="5346"/>
    <cellStyle name="Separador de milhares 2 2 11 3 2 3 2" xfId="5347"/>
    <cellStyle name="Separador de milhares 2 2 11 3 2 3 2 2" xfId="5348"/>
    <cellStyle name="Separador de milhares 2 2 11 3 2 4" xfId="5349"/>
    <cellStyle name="Separador de milhares 2 2 11 3 3" xfId="5350"/>
    <cellStyle name="Separador de milhares 2 2 11 3 3 2" xfId="5351"/>
    <cellStyle name="Separador de milhares 2 2 11 3 3 2 2" xfId="5352"/>
    <cellStyle name="Separador de milhares 2 2 11 3 3 2 2 2" xfId="5353"/>
    <cellStyle name="Separador de milhares 2 2 11 3 3 3" xfId="5354"/>
    <cellStyle name="Separador de milhares 2 2 11 3 4" xfId="5355"/>
    <cellStyle name="Separador de milhares 2 2 11 3 4 2" xfId="5356"/>
    <cellStyle name="Separador de milhares 2 2 11 4" xfId="5357"/>
    <cellStyle name="Separador de milhares 2 2 11 4 2" xfId="5358"/>
    <cellStyle name="Separador de milhares 2 2 11 4 2 2" xfId="5359"/>
    <cellStyle name="Separador de milhares 2 2 11 4 2 2 2" xfId="5360"/>
    <cellStyle name="Separador de milhares 2 2 11 4 2 2 2 2" xfId="5361"/>
    <cellStyle name="Separador de milhares 2 2 11 4 2 3" xfId="5362"/>
    <cellStyle name="Separador de milhares 2 2 11 4 3" xfId="5363"/>
    <cellStyle name="Separador de milhares 2 2 11 4 3 2" xfId="5364"/>
    <cellStyle name="Separador de milhares 2 2 11 5" xfId="5365"/>
    <cellStyle name="Separador de milhares 2 2 11 5 2" xfId="5366"/>
    <cellStyle name="Separador de milhares 2 2 11 5 2 2" xfId="5367"/>
    <cellStyle name="Separador de milhares 2 2 11 6" xfId="5368"/>
    <cellStyle name="Separador de milhares 2 2 12" xfId="5369"/>
    <cellStyle name="Separador de milhares 2 2 12 2" xfId="5370"/>
    <cellStyle name="Separador de milhares 2 2 12 2 2" xfId="5371"/>
    <cellStyle name="Separador de milhares 2 2 12 2 2 2" xfId="5372"/>
    <cellStyle name="Separador de milhares 2 2 12 2 2 2 2" xfId="5373"/>
    <cellStyle name="Separador de milhares 2 2 12 2 2 2 2 2" xfId="5374"/>
    <cellStyle name="Separador de milhares 2 2 12 2 2 2 2 2 2" xfId="5375"/>
    <cellStyle name="Separador de milhares 2 2 12 2 2 2 2 2 2 2" xfId="5376"/>
    <cellStyle name="Separador de milhares 2 2 12 2 2 2 2 3" xfId="5377"/>
    <cellStyle name="Separador de milhares 2 2 12 2 2 2 3" xfId="5378"/>
    <cellStyle name="Separador de milhares 2 2 12 2 2 2 3 2" xfId="5379"/>
    <cellStyle name="Separador de milhares 2 2 12 2 2 3" xfId="5380"/>
    <cellStyle name="Separador de milhares 2 2 12 2 2 3 2" xfId="5381"/>
    <cellStyle name="Separador de milhares 2 2 12 2 2 3 2 2" xfId="5382"/>
    <cellStyle name="Separador de milhares 2 2 12 2 2 4" xfId="5383"/>
    <cellStyle name="Separador de milhares 2 2 12 2 3" xfId="5384"/>
    <cellStyle name="Separador de milhares 2 2 12 2 3 2" xfId="5385"/>
    <cellStyle name="Separador de milhares 2 2 12 2 3 2 2" xfId="5386"/>
    <cellStyle name="Separador de milhares 2 2 12 2 3 2 2 2" xfId="5387"/>
    <cellStyle name="Separador de milhares 2 2 12 2 3 3" xfId="5388"/>
    <cellStyle name="Separador de milhares 2 2 12 2 4" xfId="5389"/>
    <cellStyle name="Separador de milhares 2 2 12 2 4 2" xfId="5390"/>
    <cellStyle name="Separador de milhares 2 2 12 3" xfId="5391"/>
    <cellStyle name="Separador de milhares 2 2 12 3 2" xfId="5392"/>
    <cellStyle name="Separador de milhares 2 2 12 3 2 2" xfId="5393"/>
    <cellStyle name="Separador de milhares 2 2 12 3 2 2 2" xfId="5394"/>
    <cellStyle name="Separador de milhares 2 2 12 3 2 2 2 2" xfId="5395"/>
    <cellStyle name="Separador de milhares 2 2 12 3 2 3" xfId="5396"/>
    <cellStyle name="Separador de milhares 2 2 12 3 3" xfId="5397"/>
    <cellStyle name="Separador de milhares 2 2 12 3 3 2" xfId="5398"/>
    <cellStyle name="Separador de milhares 2 2 12 4" xfId="5399"/>
    <cellStyle name="Separador de milhares 2 2 12 4 2" xfId="5400"/>
    <cellStyle name="Separador de milhares 2 2 12 4 2 2" xfId="5401"/>
    <cellStyle name="Separador de milhares 2 2 12 5" xfId="5402"/>
    <cellStyle name="Separador de milhares 2 2 13" xfId="5403"/>
    <cellStyle name="Separador de milhares 2 2 13 2" xfId="5404"/>
    <cellStyle name="Separador de milhares 2 2 13 2 2" xfId="5405"/>
    <cellStyle name="Separador de milhares 2 2 13 2 2 2" xfId="5406"/>
    <cellStyle name="Separador de milhares 2 2 13 2 2 2 2" xfId="5407"/>
    <cellStyle name="Separador de milhares 2 2 13 2 2 2 2 2" xfId="5408"/>
    <cellStyle name="Separador de milhares 2 2 13 2 2 3" xfId="5409"/>
    <cellStyle name="Separador de milhares 2 2 13 2 3" xfId="5410"/>
    <cellStyle name="Separador de milhares 2 2 13 2 3 2" xfId="5411"/>
    <cellStyle name="Separador de milhares 2 2 13 3" xfId="5412"/>
    <cellStyle name="Separador de milhares 2 2 13 3 2" xfId="5413"/>
    <cellStyle name="Separador de milhares 2 2 13 3 2 2" xfId="5414"/>
    <cellStyle name="Separador de milhares 2 2 13 4" xfId="5415"/>
    <cellStyle name="Separador de milhares 2 2 14" xfId="5416"/>
    <cellStyle name="Separador de milhares 2 2 14 2" xfId="5417"/>
    <cellStyle name="Separador de milhares 2 2 14 2 2" xfId="5418"/>
    <cellStyle name="Separador de milhares 2 2 14 2 2 2" xfId="5419"/>
    <cellStyle name="Separador de milhares 2 2 14 3" xfId="5420"/>
    <cellStyle name="Separador de milhares 2 2 15" xfId="5421"/>
    <cellStyle name="Separador de milhares 2 2 15 2" xfId="5422"/>
    <cellStyle name="Separador de milhares 2 2 2" xfId="5423"/>
    <cellStyle name="Separador de milhares 2 2 2 10" xfId="5424"/>
    <cellStyle name="Separador de milhares 2 2 2 10 2" xfId="5425"/>
    <cellStyle name="Separador de milhares 2 2 2 10 2 2" xfId="5426"/>
    <cellStyle name="Separador de milhares 2 2 2 10 2 2 2" xfId="5427"/>
    <cellStyle name="Separador de milhares 2 2 2 10 2 2 2 2" xfId="5428"/>
    <cellStyle name="Separador de milhares 2 2 2 10 2 2 2 2 2" xfId="5429"/>
    <cellStyle name="Separador de milhares 2 2 2 10 2 2 2 2 2 2" xfId="5430"/>
    <cellStyle name="Separador de milhares 2 2 2 10 2 2 2 2 2 2 2" xfId="5431"/>
    <cellStyle name="Separador de milhares 2 2 2 10 2 2 2 2 2 2 2 2" xfId="5432"/>
    <cellStyle name="Separador de milhares 2 2 2 10 2 2 2 2 2 2 2 2 2" xfId="5433"/>
    <cellStyle name="Separador de milhares 2 2 2 10 2 2 2 2 2 2 3" xfId="5434"/>
    <cellStyle name="Separador de milhares 2 2 2 10 2 2 2 2 2 3" xfId="5435"/>
    <cellStyle name="Separador de milhares 2 2 2 10 2 2 2 2 2 3 2" xfId="5436"/>
    <cellStyle name="Separador de milhares 2 2 2 10 2 2 2 2 3" xfId="5437"/>
    <cellStyle name="Separador de milhares 2 2 2 10 2 2 2 2 3 2" xfId="5438"/>
    <cellStyle name="Separador de milhares 2 2 2 10 2 2 2 2 3 2 2" xfId="5439"/>
    <cellStyle name="Separador de milhares 2 2 2 10 2 2 2 2 4" xfId="5440"/>
    <cellStyle name="Separador de milhares 2 2 2 10 2 2 2 3" xfId="5441"/>
    <cellStyle name="Separador de milhares 2 2 2 10 2 2 2 3 2" xfId="5442"/>
    <cellStyle name="Separador de milhares 2 2 2 10 2 2 2 3 2 2" xfId="5443"/>
    <cellStyle name="Separador de milhares 2 2 2 10 2 2 2 3 2 2 2" xfId="5444"/>
    <cellStyle name="Separador de milhares 2 2 2 10 2 2 2 3 3" xfId="5445"/>
    <cellStyle name="Separador de milhares 2 2 2 10 2 2 2 4" xfId="5446"/>
    <cellStyle name="Separador de milhares 2 2 2 10 2 2 2 4 2" xfId="5447"/>
    <cellStyle name="Separador de milhares 2 2 2 10 2 2 3" xfId="5448"/>
    <cellStyle name="Separador de milhares 2 2 2 10 2 2 3 2" xfId="5449"/>
    <cellStyle name="Separador de milhares 2 2 2 10 2 2 3 2 2" xfId="5450"/>
    <cellStyle name="Separador de milhares 2 2 2 10 2 2 3 2 2 2" xfId="5451"/>
    <cellStyle name="Separador de milhares 2 2 2 10 2 2 3 2 2 2 2" xfId="5452"/>
    <cellStyle name="Separador de milhares 2 2 2 10 2 2 3 2 3" xfId="5453"/>
    <cellStyle name="Separador de milhares 2 2 2 10 2 2 3 3" xfId="5454"/>
    <cellStyle name="Separador de milhares 2 2 2 10 2 2 3 3 2" xfId="5455"/>
    <cellStyle name="Separador de milhares 2 2 2 10 2 2 4" xfId="5456"/>
    <cellStyle name="Separador de milhares 2 2 2 10 2 2 4 2" xfId="5457"/>
    <cellStyle name="Separador de milhares 2 2 2 10 2 2 4 2 2" xfId="5458"/>
    <cellStyle name="Separador de milhares 2 2 2 10 2 2 5" xfId="5459"/>
    <cellStyle name="Separador de milhares 2 2 2 10 2 3" xfId="5460"/>
    <cellStyle name="Separador de milhares 2 2 2 10 2 3 2" xfId="5461"/>
    <cellStyle name="Separador de milhares 2 2 2 10 2 3 2 2" xfId="5462"/>
    <cellStyle name="Separador de milhares 2 2 2 10 2 3 2 2 2" xfId="5463"/>
    <cellStyle name="Separador de milhares 2 2 2 10 2 3 2 2 2 2" xfId="5464"/>
    <cellStyle name="Separador de milhares 2 2 2 10 2 3 2 2 2 2 2" xfId="5465"/>
    <cellStyle name="Separador de milhares 2 2 2 10 2 3 2 2 3" xfId="5466"/>
    <cellStyle name="Separador de milhares 2 2 2 10 2 3 2 3" xfId="5467"/>
    <cellStyle name="Separador de milhares 2 2 2 10 2 3 2 3 2" xfId="5468"/>
    <cellStyle name="Separador de milhares 2 2 2 10 2 3 3" xfId="5469"/>
    <cellStyle name="Separador de milhares 2 2 2 10 2 3 3 2" xfId="5470"/>
    <cellStyle name="Separador de milhares 2 2 2 10 2 3 3 2 2" xfId="5471"/>
    <cellStyle name="Separador de milhares 2 2 2 10 2 3 4" xfId="5472"/>
    <cellStyle name="Separador de milhares 2 2 2 10 2 4" xfId="5473"/>
    <cellStyle name="Separador de milhares 2 2 2 10 2 4 2" xfId="5474"/>
    <cellStyle name="Separador de milhares 2 2 2 10 2 4 2 2" xfId="5475"/>
    <cellStyle name="Separador de milhares 2 2 2 10 2 4 2 2 2" xfId="5476"/>
    <cellStyle name="Separador de milhares 2 2 2 10 2 4 3" xfId="5477"/>
    <cellStyle name="Separador de milhares 2 2 2 10 2 5" xfId="5478"/>
    <cellStyle name="Separador de milhares 2 2 2 10 2 5 2" xfId="5479"/>
    <cellStyle name="Separador de milhares 2 2 2 10 3" xfId="5480"/>
    <cellStyle name="Separador de milhares 2 2 2 10 3 2" xfId="5481"/>
    <cellStyle name="Separador de milhares 2 2 2 10 3 2 2" xfId="5482"/>
    <cellStyle name="Separador de milhares 2 2 2 10 3 2 2 2" xfId="5483"/>
    <cellStyle name="Separador de milhares 2 2 2 10 3 2 2 2 2" xfId="5484"/>
    <cellStyle name="Separador de milhares 2 2 2 10 3 2 2 2 2 2" xfId="5485"/>
    <cellStyle name="Separador de milhares 2 2 2 10 3 2 2 2 2 2 2" xfId="5486"/>
    <cellStyle name="Separador de milhares 2 2 2 10 3 2 2 2 3" xfId="5487"/>
    <cellStyle name="Separador de milhares 2 2 2 10 3 2 2 3" xfId="5488"/>
    <cellStyle name="Separador de milhares 2 2 2 10 3 2 2 3 2" xfId="5489"/>
    <cellStyle name="Separador de milhares 2 2 2 10 3 2 3" xfId="5490"/>
    <cellStyle name="Separador de milhares 2 2 2 10 3 2 3 2" xfId="5491"/>
    <cellStyle name="Separador de milhares 2 2 2 10 3 2 3 2 2" xfId="5492"/>
    <cellStyle name="Separador de milhares 2 2 2 10 3 2 4" xfId="5493"/>
    <cellStyle name="Separador de milhares 2 2 2 10 3 3" xfId="5494"/>
    <cellStyle name="Separador de milhares 2 2 2 10 3 3 2" xfId="5495"/>
    <cellStyle name="Separador de milhares 2 2 2 10 3 3 2 2" xfId="5496"/>
    <cellStyle name="Separador de milhares 2 2 2 10 3 3 2 2 2" xfId="5497"/>
    <cellStyle name="Separador de milhares 2 2 2 10 3 3 3" xfId="5498"/>
    <cellStyle name="Separador de milhares 2 2 2 10 3 4" xfId="5499"/>
    <cellStyle name="Separador de milhares 2 2 2 10 3 4 2" xfId="5500"/>
    <cellStyle name="Separador de milhares 2 2 2 10 4" xfId="5501"/>
    <cellStyle name="Separador de milhares 2 2 2 10 4 2" xfId="5502"/>
    <cellStyle name="Separador de milhares 2 2 2 10 4 2 2" xfId="5503"/>
    <cellStyle name="Separador de milhares 2 2 2 10 4 2 2 2" xfId="5504"/>
    <cellStyle name="Separador de milhares 2 2 2 10 4 2 2 2 2" xfId="5505"/>
    <cellStyle name="Separador de milhares 2 2 2 10 4 2 3" xfId="5506"/>
    <cellStyle name="Separador de milhares 2 2 2 10 4 3" xfId="5507"/>
    <cellStyle name="Separador de milhares 2 2 2 10 4 3 2" xfId="5508"/>
    <cellStyle name="Separador de milhares 2 2 2 10 5" xfId="5509"/>
    <cellStyle name="Separador de milhares 2 2 2 10 5 2" xfId="5510"/>
    <cellStyle name="Separador de milhares 2 2 2 10 5 2 2" xfId="5511"/>
    <cellStyle name="Separador de milhares 2 2 2 10 6" xfId="5512"/>
    <cellStyle name="Separador de milhares 2 2 2 11" xfId="5513"/>
    <cellStyle name="Separador de milhares 2 2 2 11 2" xfId="5514"/>
    <cellStyle name="Separador de milhares 2 2 2 11 2 2" xfId="5515"/>
    <cellStyle name="Separador de milhares 2 2 2 11 2 2 2" xfId="5516"/>
    <cellStyle name="Separador de milhares 2 2 2 11 2 2 2 2" xfId="5517"/>
    <cellStyle name="Separador de milhares 2 2 2 11 2 2 2 2 2" xfId="5518"/>
    <cellStyle name="Separador de milhares 2 2 2 11 2 2 2 2 2 2" xfId="5519"/>
    <cellStyle name="Separador de milhares 2 2 2 11 2 2 2 2 2 2 2" xfId="5520"/>
    <cellStyle name="Separador de milhares 2 2 2 11 2 2 2 2 3" xfId="5521"/>
    <cellStyle name="Separador de milhares 2 2 2 11 2 2 2 3" xfId="5522"/>
    <cellStyle name="Separador de milhares 2 2 2 11 2 2 2 3 2" xfId="5523"/>
    <cellStyle name="Separador de milhares 2 2 2 11 2 2 3" xfId="5524"/>
    <cellStyle name="Separador de milhares 2 2 2 11 2 2 3 2" xfId="5525"/>
    <cellStyle name="Separador de milhares 2 2 2 11 2 2 3 2 2" xfId="5526"/>
    <cellStyle name="Separador de milhares 2 2 2 11 2 2 4" xfId="5527"/>
    <cellStyle name="Separador de milhares 2 2 2 11 2 3" xfId="5528"/>
    <cellStyle name="Separador de milhares 2 2 2 11 2 3 2" xfId="5529"/>
    <cellStyle name="Separador de milhares 2 2 2 11 2 3 2 2" xfId="5530"/>
    <cellStyle name="Separador de milhares 2 2 2 11 2 3 2 2 2" xfId="5531"/>
    <cellStyle name="Separador de milhares 2 2 2 11 2 3 3" xfId="5532"/>
    <cellStyle name="Separador de milhares 2 2 2 11 2 4" xfId="5533"/>
    <cellStyle name="Separador de milhares 2 2 2 11 2 4 2" xfId="5534"/>
    <cellStyle name="Separador de milhares 2 2 2 11 3" xfId="5535"/>
    <cellStyle name="Separador de milhares 2 2 2 11 3 2" xfId="5536"/>
    <cellStyle name="Separador de milhares 2 2 2 11 3 2 2" xfId="5537"/>
    <cellStyle name="Separador de milhares 2 2 2 11 3 2 2 2" xfId="5538"/>
    <cellStyle name="Separador de milhares 2 2 2 11 3 2 2 2 2" xfId="5539"/>
    <cellStyle name="Separador de milhares 2 2 2 11 3 2 3" xfId="5540"/>
    <cellStyle name="Separador de milhares 2 2 2 11 3 3" xfId="5541"/>
    <cellStyle name="Separador de milhares 2 2 2 11 3 3 2" xfId="5542"/>
    <cellStyle name="Separador de milhares 2 2 2 11 4" xfId="5543"/>
    <cellStyle name="Separador de milhares 2 2 2 11 4 2" xfId="5544"/>
    <cellStyle name="Separador de milhares 2 2 2 11 4 2 2" xfId="5545"/>
    <cellStyle name="Separador de milhares 2 2 2 11 5" xfId="5546"/>
    <cellStyle name="Separador de milhares 2 2 2 12" xfId="5547"/>
    <cellStyle name="Separador de milhares 2 2 2 12 2" xfId="5548"/>
    <cellStyle name="Separador de milhares 2 2 2 12 2 2" xfId="5549"/>
    <cellStyle name="Separador de milhares 2 2 2 12 2 2 2" xfId="5550"/>
    <cellStyle name="Separador de milhares 2 2 2 12 2 2 2 2" xfId="5551"/>
    <cellStyle name="Separador de milhares 2 2 2 12 2 2 2 2 2" xfId="5552"/>
    <cellStyle name="Separador de milhares 2 2 2 12 2 2 3" xfId="5553"/>
    <cellStyle name="Separador de milhares 2 2 2 12 2 3" xfId="5554"/>
    <cellStyle name="Separador de milhares 2 2 2 12 2 3 2" xfId="5555"/>
    <cellStyle name="Separador de milhares 2 2 2 12 3" xfId="5556"/>
    <cellStyle name="Separador de milhares 2 2 2 12 3 2" xfId="5557"/>
    <cellStyle name="Separador de milhares 2 2 2 12 3 2 2" xfId="5558"/>
    <cellStyle name="Separador de milhares 2 2 2 12 4" xfId="5559"/>
    <cellStyle name="Separador de milhares 2 2 2 13" xfId="5560"/>
    <cellStyle name="Separador de milhares 2 2 2 13 2" xfId="5561"/>
    <cellStyle name="Separador de milhares 2 2 2 13 2 2" xfId="5562"/>
    <cellStyle name="Separador de milhares 2 2 2 13 2 2 2" xfId="5563"/>
    <cellStyle name="Separador de milhares 2 2 2 13 3" xfId="5564"/>
    <cellStyle name="Separador de milhares 2 2 2 14" xfId="5565"/>
    <cellStyle name="Separador de milhares 2 2 2 14 2" xfId="5566"/>
    <cellStyle name="Separador de milhares 2 2 2 2" xfId="5567"/>
    <cellStyle name="Separador de milhares 2 2 2 2 10" xfId="5568"/>
    <cellStyle name="Separador de milhares 2 2 2 2 10 2" xfId="5569"/>
    <cellStyle name="Separador de milhares 2 2 2 2 10 2 2" xfId="5570"/>
    <cellStyle name="Separador de milhares 2 2 2 2 10 2 2 2" xfId="5571"/>
    <cellStyle name="Separador de milhares 2 2 2 2 10 2 2 2 2" xfId="5572"/>
    <cellStyle name="Separador de milhares 2 2 2 2 10 2 2 2 2 2" xfId="5573"/>
    <cellStyle name="Separador de milhares 2 2 2 2 10 2 2 2 2 2 2" xfId="5574"/>
    <cellStyle name="Separador de milhares 2 2 2 2 10 2 2 2 2 2 2 2" xfId="5575"/>
    <cellStyle name="Separador de milhares 2 2 2 2 10 2 2 2 2 2 2 2 2" xfId="5576"/>
    <cellStyle name="Separador de milhares 2 2 2 2 10 2 2 2 2 2 2 2 2 2" xfId="5577"/>
    <cellStyle name="Separador de milhares 2 2 2 2 10 2 2 2 2 2 2 3" xfId="5578"/>
    <cellStyle name="Separador de milhares 2 2 2 2 10 2 2 2 2 2 3" xfId="5579"/>
    <cellStyle name="Separador de milhares 2 2 2 2 10 2 2 2 2 2 3 2" xfId="5580"/>
    <cellStyle name="Separador de milhares 2 2 2 2 10 2 2 2 2 3" xfId="5581"/>
    <cellStyle name="Separador de milhares 2 2 2 2 10 2 2 2 2 3 2" xfId="5582"/>
    <cellStyle name="Separador de milhares 2 2 2 2 10 2 2 2 2 3 2 2" xfId="5583"/>
    <cellStyle name="Separador de milhares 2 2 2 2 10 2 2 2 2 4" xfId="5584"/>
    <cellStyle name="Separador de milhares 2 2 2 2 10 2 2 2 3" xfId="5585"/>
    <cellStyle name="Separador de milhares 2 2 2 2 10 2 2 2 3 2" xfId="5586"/>
    <cellStyle name="Separador de milhares 2 2 2 2 10 2 2 2 3 2 2" xfId="5587"/>
    <cellStyle name="Separador de milhares 2 2 2 2 10 2 2 2 3 2 2 2" xfId="5588"/>
    <cellStyle name="Separador de milhares 2 2 2 2 10 2 2 2 3 3" xfId="5589"/>
    <cellStyle name="Separador de milhares 2 2 2 2 10 2 2 2 4" xfId="5590"/>
    <cellStyle name="Separador de milhares 2 2 2 2 10 2 2 2 4 2" xfId="5591"/>
    <cellStyle name="Separador de milhares 2 2 2 2 10 2 2 3" xfId="5592"/>
    <cellStyle name="Separador de milhares 2 2 2 2 10 2 2 3 2" xfId="5593"/>
    <cellStyle name="Separador de milhares 2 2 2 2 10 2 2 3 2 2" xfId="5594"/>
    <cellStyle name="Separador de milhares 2 2 2 2 10 2 2 3 2 2 2" xfId="5595"/>
    <cellStyle name="Separador de milhares 2 2 2 2 10 2 2 3 2 2 2 2" xfId="5596"/>
    <cellStyle name="Separador de milhares 2 2 2 2 10 2 2 3 2 3" xfId="5597"/>
    <cellStyle name="Separador de milhares 2 2 2 2 10 2 2 3 3" xfId="5598"/>
    <cellStyle name="Separador de milhares 2 2 2 2 10 2 2 3 3 2" xfId="5599"/>
    <cellStyle name="Separador de milhares 2 2 2 2 10 2 2 4" xfId="5600"/>
    <cellStyle name="Separador de milhares 2 2 2 2 10 2 2 4 2" xfId="5601"/>
    <cellStyle name="Separador de milhares 2 2 2 2 10 2 2 4 2 2" xfId="5602"/>
    <cellStyle name="Separador de milhares 2 2 2 2 10 2 2 5" xfId="5603"/>
    <cellStyle name="Separador de milhares 2 2 2 2 10 2 3" xfId="5604"/>
    <cellStyle name="Separador de milhares 2 2 2 2 10 2 3 2" xfId="5605"/>
    <cellStyle name="Separador de milhares 2 2 2 2 10 2 3 2 2" xfId="5606"/>
    <cellStyle name="Separador de milhares 2 2 2 2 10 2 3 2 2 2" xfId="5607"/>
    <cellStyle name="Separador de milhares 2 2 2 2 10 2 3 2 2 2 2" xfId="5608"/>
    <cellStyle name="Separador de milhares 2 2 2 2 10 2 3 2 2 2 2 2" xfId="5609"/>
    <cellStyle name="Separador de milhares 2 2 2 2 10 2 3 2 2 3" xfId="5610"/>
    <cellStyle name="Separador de milhares 2 2 2 2 10 2 3 2 3" xfId="5611"/>
    <cellStyle name="Separador de milhares 2 2 2 2 10 2 3 2 3 2" xfId="5612"/>
    <cellStyle name="Separador de milhares 2 2 2 2 10 2 3 3" xfId="5613"/>
    <cellStyle name="Separador de milhares 2 2 2 2 10 2 3 3 2" xfId="5614"/>
    <cellStyle name="Separador de milhares 2 2 2 2 10 2 3 3 2 2" xfId="5615"/>
    <cellStyle name="Separador de milhares 2 2 2 2 10 2 3 4" xfId="5616"/>
    <cellStyle name="Separador de milhares 2 2 2 2 10 2 4" xfId="5617"/>
    <cellStyle name="Separador de milhares 2 2 2 2 10 2 4 2" xfId="5618"/>
    <cellStyle name="Separador de milhares 2 2 2 2 10 2 4 2 2" xfId="5619"/>
    <cellStyle name="Separador de milhares 2 2 2 2 10 2 4 2 2 2" xfId="5620"/>
    <cellStyle name="Separador de milhares 2 2 2 2 10 2 4 3" xfId="5621"/>
    <cellStyle name="Separador de milhares 2 2 2 2 10 2 5" xfId="5622"/>
    <cellStyle name="Separador de milhares 2 2 2 2 10 2 5 2" xfId="5623"/>
    <cellStyle name="Separador de milhares 2 2 2 2 10 3" xfId="5624"/>
    <cellStyle name="Separador de milhares 2 2 2 2 10 3 2" xfId="5625"/>
    <cellStyle name="Separador de milhares 2 2 2 2 10 3 2 2" xfId="5626"/>
    <cellStyle name="Separador de milhares 2 2 2 2 10 3 2 2 2" xfId="5627"/>
    <cellStyle name="Separador de milhares 2 2 2 2 10 3 2 2 2 2" xfId="5628"/>
    <cellStyle name="Separador de milhares 2 2 2 2 10 3 2 2 2 2 2" xfId="5629"/>
    <cellStyle name="Separador de milhares 2 2 2 2 10 3 2 2 2 2 2 2" xfId="5630"/>
    <cellStyle name="Separador de milhares 2 2 2 2 10 3 2 2 2 3" xfId="5631"/>
    <cellStyle name="Separador de milhares 2 2 2 2 10 3 2 2 3" xfId="5632"/>
    <cellStyle name="Separador de milhares 2 2 2 2 10 3 2 2 3 2" xfId="5633"/>
    <cellStyle name="Separador de milhares 2 2 2 2 10 3 2 3" xfId="5634"/>
    <cellStyle name="Separador de milhares 2 2 2 2 10 3 2 3 2" xfId="5635"/>
    <cellStyle name="Separador de milhares 2 2 2 2 10 3 2 3 2 2" xfId="5636"/>
    <cellStyle name="Separador de milhares 2 2 2 2 10 3 2 4" xfId="5637"/>
    <cellStyle name="Separador de milhares 2 2 2 2 10 3 3" xfId="5638"/>
    <cellStyle name="Separador de milhares 2 2 2 2 10 3 3 2" xfId="5639"/>
    <cellStyle name="Separador de milhares 2 2 2 2 10 3 3 2 2" xfId="5640"/>
    <cellStyle name="Separador de milhares 2 2 2 2 10 3 3 2 2 2" xfId="5641"/>
    <cellStyle name="Separador de milhares 2 2 2 2 10 3 3 3" xfId="5642"/>
    <cellStyle name="Separador de milhares 2 2 2 2 10 3 4" xfId="5643"/>
    <cellStyle name="Separador de milhares 2 2 2 2 10 3 4 2" xfId="5644"/>
    <cellStyle name="Separador de milhares 2 2 2 2 10 4" xfId="5645"/>
    <cellStyle name="Separador de milhares 2 2 2 2 10 4 2" xfId="5646"/>
    <cellStyle name="Separador de milhares 2 2 2 2 10 4 2 2" xfId="5647"/>
    <cellStyle name="Separador de milhares 2 2 2 2 10 4 2 2 2" xfId="5648"/>
    <cellStyle name="Separador de milhares 2 2 2 2 10 4 2 2 2 2" xfId="5649"/>
    <cellStyle name="Separador de milhares 2 2 2 2 10 4 2 3" xfId="5650"/>
    <cellStyle name="Separador de milhares 2 2 2 2 10 4 3" xfId="5651"/>
    <cellStyle name="Separador de milhares 2 2 2 2 10 4 3 2" xfId="5652"/>
    <cellStyle name="Separador de milhares 2 2 2 2 10 5" xfId="5653"/>
    <cellStyle name="Separador de milhares 2 2 2 2 10 5 2" xfId="5654"/>
    <cellStyle name="Separador de milhares 2 2 2 2 10 5 2 2" xfId="5655"/>
    <cellStyle name="Separador de milhares 2 2 2 2 10 6" xfId="5656"/>
    <cellStyle name="Separador de milhares 2 2 2 2 11" xfId="5657"/>
    <cellStyle name="Separador de milhares 2 2 2 2 11 2" xfId="5658"/>
    <cellStyle name="Separador de milhares 2 2 2 2 11 2 2" xfId="5659"/>
    <cellStyle name="Separador de milhares 2 2 2 2 11 2 2 2" xfId="5660"/>
    <cellStyle name="Separador de milhares 2 2 2 2 11 2 2 2 2" xfId="5661"/>
    <cellStyle name="Separador de milhares 2 2 2 2 11 2 2 2 2 2" xfId="5662"/>
    <cellStyle name="Separador de milhares 2 2 2 2 11 2 2 2 2 2 2" xfId="5663"/>
    <cellStyle name="Separador de milhares 2 2 2 2 11 2 2 2 2 2 2 2" xfId="5664"/>
    <cellStyle name="Separador de milhares 2 2 2 2 11 2 2 2 2 3" xfId="5665"/>
    <cellStyle name="Separador de milhares 2 2 2 2 11 2 2 2 3" xfId="5666"/>
    <cellStyle name="Separador de milhares 2 2 2 2 11 2 2 2 3 2" xfId="5667"/>
    <cellStyle name="Separador de milhares 2 2 2 2 11 2 2 3" xfId="5668"/>
    <cellStyle name="Separador de milhares 2 2 2 2 11 2 2 3 2" xfId="5669"/>
    <cellStyle name="Separador de milhares 2 2 2 2 11 2 2 3 2 2" xfId="5670"/>
    <cellStyle name="Separador de milhares 2 2 2 2 11 2 2 4" xfId="5671"/>
    <cellStyle name="Separador de milhares 2 2 2 2 11 2 3" xfId="5672"/>
    <cellStyle name="Separador de milhares 2 2 2 2 11 2 3 2" xfId="5673"/>
    <cellStyle name="Separador de milhares 2 2 2 2 11 2 3 2 2" xfId="5674"/>
    <cellStyle name="Separador de milhares 2 2 2 2 11 2 3 2 2 2" xfId="5675"/>
    <cellStyle name="Separador de milhares 2 2 2 2 11 2 3 3" xfId="5676"/>
    <cellStyle name="Separador de milhares 2 2 2 2 11 2 4" xfId="5677"/>
    <cellStyle name="Separador de milhares 2 2 2 2 11 2 4 2" xfId="5678"/>
    <cellStyle name="Separador de milhares 2 2 2 2 11 3" xfId="5679"/>
    <cellStyle name="Separador de milhares 2 2 2 2 11 3 2" xfId="5680"/>
    <cellStyle name="Separador de milhares 2 2 2 2 11 3 2 2" xfId="5681"/>
    <cellStyle name="Separador de milhares 2 2 2 2 11 3 2 2 2" xfId="5682"/>
    <cellStyle name="Separador de milhares 2 2 2 2 11 3 2 2 2 2" xfId="5683"/>
    <cellStyle name="Separador de milhares 2 2 2 2 11 3 2 3" xfId="5684"/>
    <cellStyle name="Separador de milhares 2 2 2 2 11 3 3" xfId="5685"/>
    <cellStyle name="Separador de milhares 2 2 2 2 11 3 3 2" xfId="5686"/>
    <cellStyle name="Separador de milhares 2 2 2 2 11 4" xfId="5687"/>
    <cellStyle name="Separador de milhares 2 2 2 2 11 4 2" xfId="5688"/>
    <cellStyle name="Separador de milhares 2 2 2 2 11 4 2 2" xfId="5689"/>
    <cellStyle name="Separador de milhares 2 2 2 2 11 5" xfId="5690"/>
    <cellStyle name="Separador de milhares 2 2 2 2 12" xfId="5691"/>
    <cellStyle name="Separador de milhares 2 2 2 2 12 2" xfId="5692"/>
    <cellStyle name="Separador de milhares 2 2 2 2 12 2 2" xfId="5693"/>
    <cellStyle name="Separador de milhares 2 2 2 2 12 2 2 2" xfId="5694"/>
    <cellStyle name="Separador de milhares 2 2 2 2 12 2 2 2 2" xfId="5695"/>
    <cellStyle name="Separador de milhares 2 2 2 2 12 2 2 2 2 2" xfId="5696"/>
    <cellStyle name="Separador de milhares 2 2 2 2 12 2 2 3" xfId="5697"/>
    <cellStyle name="Separador de milhares 2 2 2 2 12 2 3" xfId="5698"/>
    <cellStyle name="Separador de milhares 2 2 2 2 12 2 3 2" xfId="5699"/>
    <cellStyle name="Separador de milhares 2 2 2 2 12 3" xfId="5700"/>
    <cellStyle name="Separador de milhares 2 2 2 2 12 3 2" xfId="5701"/>
    <cellStyle name="Separador de milhares 2 2 2 2 12 3 2 2" xfId="5702"/>
    <cellStyle name="Separador de milhares 2 2 2 2 12 4" xfId="5703"/>
    <cellStyle name="Separador de milhares 2 2 2 2 13" xfId="5704"/>
    <cellStyle name="Separador de milhares 2 2 2 2 13 2" xfId="5705"/>
    <cellStyle name="Separador de milhares 2 2 2 2 13 2 2" xfId="5706"/>
    <cellStyle name="Separador de milhares 2 2 2 2 13 2 2 2" xfId="5707"/>
    <cellStyle name="Separador de milhares 2 2 2 2 13 3" xfId="5708"/>
    <cellStyle name="Separador de milhares 2 2 2 2 14" xfId="5709"/>
    <cellStyle name="Separador de milhares 2 2 2 2 14 2" xfId="5710"/>
    <cellStyle name="Separador de milhares 2 2 2 2 2" xfId="5711"/>
    <cellStyle name="Separador de milhares 2 2 2 2 2 10" xfId="5712"/>
    <cellStyle name="Separador de milhares 2 2 2 2 2 10 2" xfId="5713"/>
    <cellStyle name="Separador de milhares 2 2 2 2 2 10 2 2" xfId="5714"/>
    <cellStyle name="Separador de milhares 2 2 2 2 2 10 2 2 2" xfId="5715"/>
    <cellStyle name="Separador de milhares 2 2 2 2 2 10 2 2 2 2" xfId="5716"/>
    <cellStyle name="Separador de milhares 2 2 2 2 2 10 2 2 2 2 2" xfId="5717"/>
    <cellStyle name="Separador de milhares 2 2 2 2 2 10 2 2 2 2 2 2" xfId="5718"/>
    <cellStyle name="Separador de milhares 2 2 2 2 2 10 2 2 2 2 2 2 2" xfId="5719"/>
    <cellStyle name="Separador de milhares 2 2 2 2 2 10 2 2 2 2 3" xfId="5720"/>
    <cellStyle name="Separador de milhares 2 2 2 2 2 10 2 2 2 3" xfId="5721"/>
    <cellStyle name="Separador de milhares 2 2 2 2 2 10 2 2 2 3 2" xfId="5722"/>
    <cellStyle name="Separador de milhares 2 2 2 2 2 10 2 2 3" xfId="5723"/>
    <cellStyle name="Separador de milhares 2 2 2 2 2 10 2 2 3 2" xfId="5724"/>
    <cellStyle name="Separador de milhares 2 2 2 2 2 10 2 2 3 2 2" xfId="5725"/>
    <cellStyle name="Separador de milhares 2 2 2 2 2 10 2 2 4" xfId="5726"/>
    <cellStyle name="Separador de milhares 2 2 2 2 2 10 2 3" xfId="5727"/>
    <cellStyle name="Separador de milhares 2 2 2 2 2 10 2 3 2" xfId="5728"/>
    <cellStyle name="Separador de milhares 2 2 2 2 2 10 2 3 2 2" xfId="5729"/>
    <cellStyle name="Separador de milhares 2 2 2 2 2 10 2 3 2 2 2" xfId="5730"/>
    <cellStyle name="Separador de milhares 2 2 2 2 2 10 2 3 3" xfId="5731"/>
    <cellStyle name="Separador de milhares 2 2 2 2 2 10 2 4" xfId="5732"/>
    <cellStyle name="Separador de milhares 2 2 2 2 2 10 2 4 2" xfId="5733"/>
    <cellStyle name="Separador de milhares 2 2 2 2 2 10 3" xfId="5734"/>
    <cellStyle name="Separador de milhares 2 2 2 2 2 10 3 2" xfId="5735"/>
    <cellStyle name="Separador de milhares 2 2 2 2 2 10 3 2 2" xfId="5736"/>
    <cellStyle name="Separador de milhares 2 2 2 2 2 10 3 2 2 2" xfId="5737"/>
    <cellStyle name="Separador de milhares 2 2 2 2 2 10 3 2 2 2 2" xfId="5738"/>
    <cellStyle name="Separador de milhares 2 2 2 2 2 10 3 2 3" xfId="5739"/>
    <cellStyle name="Separador de milhares 2 2 2 2 2 10 3 3" xfId="5740"/>
    <cellStyle name="Separador de milhares 2 2 2 2 2 10 3 3 2" xfId="5741"/>
    <cellStyle name="Separador de milhares 2 2 2 2 2 10 4" xfId="5742"/>
    <cellStyle name="Separador de milhares 2 2 2 2 2 10 4 2" xfId="5743"/>
    <cellStyle name="Separador de milhares 2 2 2 2 2 10 4 2 2" xfId="5744"/>
    <cellStyle name="Separador de milhares 2 2 2 2 2 10 5" xfId="5745"/>
    <cellStyle name="Separador de milhares 2 2 2 2 2 11" xfId="5746"/>
    <cellStyle name="Separador de milhares 2 2 2 2 2 11 2" xfId="5747"/>
    <cellStyle name="Separador de milhares 2 2 2 2 2 11 2 2" xfId="5748"/>
    <cellStyle name="Separador de milhares 2 2 2 2 2 11 2 2 2" xfId="5749"/>
    <cellStyle name="Separador de milhares 2 2 2 2 2 11 2 2 2 2" xfId="5750"/>
    <cellStyle name="Separador de milhares 2 2 2 2 2 11 2 2 2 2 2" xfId="5751"/>
    <cellStyle name="Separador de milhares 2 2 2 2 2 11 2 2 3" xfId="5752"/>
    <cellStyle name="Separador de milhares 2 2 2 2 2 11 2 3" xfId="5753"/>
    <cellStyle name="Separador de milhares 2 2 2 2 2 11 2 3 2" xfId="5754"/>
    <cellStyle name="Separador de milhares 2 2 2 2 2 11 3" xfId="5755"/>
    <cellStyle name="Separador de milhares 2 2 2 2 2 11 3 2" xfId="5756"/>
    <cellStyle name="Separador de milhares 2 2 2 2 2 11 3 2 2" xfId="5757"/>
    <cellStyle name="Separador de milhares 2 2 2 2 2 11 4" xfId="5758"/>
    <cellStyle name="Separador de milhares 2 2 2 2 2 12" xfId="5759"/>
    <cellStyle name="Separador de milhares 2 2 2 2 2 12 2" xfId="5760"/>
    <cellStyle name="Separador de milhares 2 2 2 2 2 12 2 2" xfId="5761"/>
    <cellStyle name="Separador de milhares 2 2 2 2 2 12 2 2 2" xfId="5762"/>
    <cellStyle name="Separador de milhares 2 2 2 2 2 12 3" xfId="5763"/>
    <cellStyle name="Separador de milhares 2 2 2 2 2 13" xfId="5764"/>
    <cellStyle name="Separador de milhares 2 2 2 2 2 13 2" xfId="5765"/>
    <cellStyle name="Separador de milhares 2 2 2 2 2 2" xfId="5766"/>
    <cellStyle name="Separador de milhares 2 2 2 2 2 2 10" xfId="5767"/>
    <cellStyle name="Separador de milhares 2 2 2 2 2 2 10 2" xfId="5768"/>
    <cellStyle name="Separador de milhares 2 2 2 2 2 2 10 2 2" xfId="5769"/>
    <cellStyle name="Separador de milhares 2 2 2 2 2 2 10 2 2 2" xfId="5770"/>
    <cellStyle name="Separador de milhares 2 2 2 2 2 2 10 3" xfId="5771"/>
    <cellStyle name="Separador de milhares 2 2 2 2 2 2 11" xfId="5772"/>
    <cellStyle name="Separador de milhares 2 2 2 2 2 2 11 2" xfId="5773"/>
    <cellStyle name="Separador de milhares 2 2 2 2 2 2 2" xfId="5774"/>
    <cellStyle name="Separador de milhares 2 2 2 2 2 2 2 2" xfId="5775"/>
    <cellStyle name="Separador de milhares 2 2 2 2 2 2 2 2 2" xfId="5776"/>
    <cellStyle name="Separador de milhares 2 2 2 2 2 2 2 2 2 2" xfId="5777"/>
    <cellStyle name="Separador de milhares 2 2 2 2 2 2 2 2 2 2 2" xfId="5778"/>
    <cellStyle name="Separador de milhares 2 2 2 2 2 2 2 2 2 2 2 2" xfId="5779"/>
    <cellStyle name="Separador de milhares 2 2 2 2 2 2 2 2 2 2 2 2 2" xfId="5780"/>
    <cellStyle name="Separador de milhares 2 2 2 2 2 2 2 2 2 2 2 2 2 2" xfId="5781"/>
    <cellStyle name="Separador de milhares 2 2 2 2 2 2 2 2 2 2 2 2 2 2 2" xfId="5782"/>
    <cellStyle name="Separador de milhares 2 2 2 2 2 2 2 2 2 2 2 2 2 2 2 2" xfId="5783"/>
    <cellStyle name="Separador de milhares 2 2 2 2 2 2 2 2 2 2 2 2 2 2 2 2 2" xfId="5784"/>
    <cellStyle name="Separador de milhares 2 2 2 2 2 2 2 2 2 2 2 2 2 2 2 2 2 2" xfId="5785"/>
    <cellStyle name="Separador de milhares 2 2 2 2 2 2 2 2 2 2 2 2 2 2 2 3" xfId="5786"/>
    <cellStyle name="Separador de milhares 2 2 2 2 2 2 2 2 2 2 2 2 2 2 3" xfId="5787"/>
    <cellStyle name="Separador de milhares 2 2 2 2 2 2 2 2 2 2 2 2 2 2 3 2" xfId="5788"/>
    <cellStyle name="Separador de milhares 2 2 2 2 2 2 2 2 2 2 2 2 2 3" xfId="5789"/>
    <cellStyle name="Separador de milhares 2 2 2 2 2 2 2 2 2 2 2 2 2 3 2" xfId="5790"/>
    <cellStyle name="Separador de milhares 2 2 2 2 2 2 2 2 2 2 2 2 2 3 2 2" xfId="5791"/>
    <cellStyle name="Separador de milhares 2 2 2 2 2 2 2 2 2 2 2 2 2 4" xfId="5792"/>
    <cellStyle name="Separador de milhares 2 2 2 2 2 2 2 2 2 2 2 2 3" xfId="5793"/>
    <cellStyle name="Separador de milhares 2 2 2 2 2 2 2 2 2 2 2 2 3 2" xfId="5794"/>
    <cellStyle name="Separador de milhares 2 2 2 2 2 2 2 2 2 2 2 2 3 2 2" xfId="5795"/>
    <cellStyle name="Separador de milhares 2 2 2 2 2 2 2 2 2 2 2 2 3 2 2 2" xfId="5796"/>
    <cellStyle name="Separador de milhares 2 2 2 2 2 2 2 2 2 2 2 2 3 3" xfId="5797"/>
    <cellStyle name="Separador de milhares 2 2 2 2 2 2 2 2 2 2 2 2 4" xfId="5798"/>
    <cellStyle name="Separador de milhares 2 2 2 2 2 2 2 2 2 2 2 2 4 2" xfId="5799"/>
    <cellStyle name="Separador de milhares 2 2 2 2 2 2 2 2 2 2 2 3" xfId="5800"/>
    <cellStyle name="Separador de milhares 2 2 2 2 2 2 2 2 2 2 2 3 2" xfId="5801"/>
    <cellStyle name="Separador de milhares 2 2 2 2 2 2 2 2 2 2 2 3 2 2" xfId="5802"/>
    <cellStyle name="Separador de milhares 2 2 2 2 2 2 2 2 2 2 2 3 2 2 2" xfId="5803"/>
    <cellStyle name="Separador de milhares 2 2 2 2 2 2 2 2 2 2 2 3 2 2 2 2" xfId="5804"/>
    <cellStyle name="Separador de milhares 2 2 2 2 2 2 2 2 2 2 2 3 2 3" xfId="5805"/>
    <cellStyle name="Separador de milhares 2 2 2 2 2 2 2 2 2 2 2 3 3" xfId="5806"/>
    <cellStyle name="Separador de milhares 2 2 2 2 2 2 2 2 2 2 2 3 3 2" xfId="5807"/>
    <cellStyle name="Separador de milhares 2 2 2 2 2 2 2 2 2 2 2 4" xfId="5808"/>
    <cellStyle name="Separador de milhares 2 2 2 2 2 2 2 2 2 2 2 4 2" xfId="5809"/>
    <cellStyle name="Separador de milhares 2 2 2 2 2 2 2 2 2 2 2 4 2 2" xfId="5810"/>
    <cellStyle name="Separador de milhares 2 2 2 2 2 2 2 2 2 2 2 5" xfId="5811"/>
    <cellStyle name="Separador de milhares 2 2 2 2 2 2 2 2 2 2 3" xfId="5812"/>
    <cellStyle name="Separador de milhares 2 2 2 2 2 2 2 2 2 2 3 2" xfId="5813"/>
    <cellStyle name="Separador de milhares 2 2 2 2 2 2 2 2 2 2 3 2 2" xfId="5814"/>
    <cellStyle name="Separador de milhares 2 2 2 2 2 2 2 2 2 2 3 2 2 2" xfId="5815"/>
    <cellStyle name="Separador de milhares 2 2 2 2 2 2 2 2 2 2 3 2 2 2 2" xfId="5816"/>
    <cellStyle name="Separador de milhares 2 2 2 2 2 2 2 2 2 2 3 2 2 2 2 2" xfId="5817"/>
    <cellStyle name="Separador de milhares 2 2 2 2 2 2 2 2 2 2 3 2 2 3" xfId="5818"/>
    <cellStyle name="Separador de milhares 2 2 2 2 2 2 2 2 2 2 3 2 3" xfId="5819"/>
    <cellStyle name="Separador de milhares 2 2 2 2 2 2 2 2 2 2 3 2 3 2" xfId="5820"/>
    <cellStyle name="Separador de milhares 2 2 2 2 2 2 2 2 2 2 3 3" xfId="5821"/>
    <cellStyle name="Separador de milhares 2 2 2 2 2 2 2 2 2 2 3 3 2" xfId="5822"/>
    <cellStyle name="Separador de milhares 2 2 2 2 2 2 2 2 2 2 3 3 2 2" xfId="5823"/>
    <cellStyle name="Separador de milhares 2 2 2 2 2 2 2 2 2 2 3 4" xfId="5824"/>
    <cellStyle name="Separador de milhares 2 2 2 2 2 2 2 2 2 2 4" xfId="5825"/>
    <cellStyle name="Separador de milhares 2 2 2 2 2 2 2 2 2 2 4 2" xfId="5826"/>
    <cellStyle name="Separador de milhares 2 2 2 2 2 2 2 2 2 2 4 2 2" xfId="5827"/>
    <cellStyle name="Separador de milhares 2 2 2 2 2 2 2 2 2 2 4 2 2 2" xfId="5828"/>
    <cellStyle name="Separador de milhares 2 2 2 2 2 2 2 2 2 2 4 3" xfId="5829"/>
    <cellStyle name="Separador de milhares 2 2 2 2 2 2 2 2 2 2 5" xfId="5830"/>
    <cellStyle name="Separador de milhares 2 2 2 2 2 2 2 2 2 2 5 2" xfId="5831"/>
    <cellStyle name="Separador de milhares 2 2 2 2 2 2 2 2 2 3" xfId="5832"/>
    <cellStyle name="Separador de milhares 2 2 2 2 2 2 2 2 2 3 2" xfId="5833"/>
    <cellStyle name="Separador de milhares 2 2 2 2 2 2 2 2 2 3 2 2" xfId="5834"/>
    <cellStyle name="Separador de milhares 2 2 2 2 2 2 2 2 2 3 2 2 2" xfId="5835"/>
    <cellStyle name="Separador de milhares 2 2 2 2 2 2 2 2 2 3 2 2 2 2" xfId="5836"/>
    <cellStyle name="Separador de milhares 2 2 2 2 2 2 2 2 2 3 2 2 2 2 2" xfId="5837"/>
    <cellStyle name="Separador de milhares 2 2 2 2 2 2 2 2 2 3 2 2 2 2 2 2" xfId="5838"/>
    <cellStyle name="Separador de milhares 2 2 2 2 2 2 2 2 2 3 2 2 2 3" xfId="5839"/>
    <cellStyle name="Separador de milhares 2 2 2 2 2 2 2 2 2 3 2 2 3" xfId="5840"/>
    <cellStyle name="Separador de milhares 2 2 2 2 2 2 2 2 2 3 2 2 3 2" xfId="5841"/>
    <cellStyle name="Separador de milhares 2 2 2 2 2 2 2 2 2 3 2 3" xfId="5842"/>
    <cellStyle name="Separador de milhares 2 2 2 2 2 2 2 2 2 3 2 3 2" xfId="5843"/>
    <cellStyle name="Separador de milhares 2 2 2 2 2 2 2 2 2 3 2 3 2 2" xfId="5844"/>
    <cellStyle name="Separador de milhares 2 2 2 2 2 2 2 2 2 3 2 4" xfId="5845"/>
    <cellStyle name="Separador de milhares 2 2 2 2 2 2 2 2 2 3 3" xfId="5846"/>
    <cellStyle name="Separador de milhares 2 2 2 2 2 2 2 2 2 3 3 2" xfId="5847"/>
    <cellStyle name="Separador de milhares 2 2 2 2 2 2 2 2 2 3 3 2 2" xfId="5848"/>
    <cellStyle name="Separador de milhares 2 2 2 2 2 2 2 2 2 3 3 2 2 2" xfId="5849"/>
    <cellStyle name="Separador de milhares 2 2 2 2 2 2 2 2 2 3 3 3" xfId="5850"/>
    <cellStyle name="Separador de milhares 2 2 2 2 2 2 2 2 2 3 4" xfId="5851"/>
    <cellStyle name="Separador de milhares 2 2 2 2 2 2 2 2 2 3 4 2" xfId="5852"/>
    <cellStyle name="Separador de milhares 2 2 2 2 2 2 2 2 2 4" xfId="5853"/>
    <cellStyle name="Separador de milhares 2 2 2 2 2 2 2 2 2 4 2" xfId="5854"/>
    <cellStyle name="Separador de milhares 2 2 2 2 2 2 2 2 2 4 2 2" xfId="5855"/>
    <cellStyle name="Separador de milhares 2 2 2 2 2 2 2 2 2 4 2 2 2" xfId="5856"/>
    <cellStyle name="Separador de milhares 2 2 2 2 2 2 2 2 2 4 2 2 2 2" xfId="5857"/>
    <cellStyle name="Separador de milhares 2 2 2 2 2 2 2 2 2 4 2 3" xfId="5858"/>
    <cellStyle name="Separador de milhares 2 2 2 2 2 2 2 2 2 4 3" xfId="5859"/>
    <cellStyle name="Separador de milhares 2 2 2 2 2 2 2 2 2 4 3 2" xfId="5860"/>
    <cellStyle name="Separador de milhares 2 2 2 2 2 2 2 2 2 5" xfId="5861"/>
    <cellStyle name="Separador de milhares 2 2 2 2 2 2 2 2 2 5 2" xfId="5862"/>
    <cellStyle name="Separador de milhares 2 2 2 2 2 2 2 2 2 5 2 2" xfId="5863"/>
    <cellStyle name="Separador de milhares 2 2 2 2 2 2 2 2 2 6" xfId="5864"/>
    <cellStyle name="Separador de milhares 2 2 2 2 2 2 2 2 3" xfId="5865"/>
    <cellStyle name="Separador de milhares 2 2 2 2 2 2 2 2 3 2" xfId="5866"/>
    <cellStyle name="Separador de milhares 2 2 2 2 2 2 2 2 3 2 2" xfId="5867"/>
    <cellStyle name="Separador de milhares 2 2 2 2 2 2 2 2 3 2 2 2" xfId="5868"/>
    <cellStyle name="Separador de milhares 2 2 2 2 2 2 2 2 3 2 2 2 2" xfId="5869"/>
    <cellStyle name="Separador de milhares 2 2 2 2 2 2 2 2 3 2 2 2 2 2" xfId="5870"/>
    <cellStyle name="Separador de milhares 2 2 2 2 2 2 2 2 3 2 2 2 2 2 2" xfId="5871"/>
    <cellStyle name="Separador de milhares 2 2 2 2 2 2 2 2 3 2 2 2 2 2 2 2" xfId="5872"/>
    <cellStyle name="Separador de milhares 2 2 2 2 2 2 2 2 3 2 2 2 2 3" xfId="5873"/>
    <cellStyle name="Separador de milhares 2 2 2 2 2 2 2 2 3 2 2 2 3" xfId="5874"/>
    <cellStyle name="Separador de milhares 2 2 2 2 2 2 2 2 3 2 2 2 3 2" xfId="5875"/>
    <cellStyle name="Separador de milhares 2 2 2 2 2 2 2 2 3 2 2 3" xfId="5876"/>
    <cellStyle name="Separador de milhares 2 2 2 2 2 2 2 2 3 2 2 3 2" xfId="5877"/>
    <cellStyle name="Separador de milhares 2 2 2 2 2 2 2 2 3 2 2 3 2 2" xfId="5878"/>
    <cellStyle name="Separador de milhares 2 2 2 2 2 2 2 2 3 2 2 4" xfId="5879"/>
    <cellStyle name="Separador de milhares 2 2 2 2 2 2 2 2 3 2 3" xfId="5880"/>
    <cellStyle name="Separador de milhares 2 2 2 2 2 2 2 2 3 2 3 2" xfId="5881"/>
    <cellStyle name="Separador de milhares 2 2 2 2 2 2 2 2 3 2 3 2 2" xfId="5882"/>
    <cellStyle name="Separador de milhares 2 2 2 2 2 2 2 2 3 2 3 2 2 2" xfId="5883"/>
    <cellStyle name="Separador de milhares 2 2 2 2 2 2 2 2 3 2 3 3" xfId="5884"/>
    <cellStyle name="Separador de milhares 2 2 2 2 2 2 2 2 3 2 4" xfId="5885"/>
    <cellStyle name="Separador de milhares 2 2 2 2 2 2 2 2 3 2 4 2" xfId="5886"/>
    <cellStyle name="Separador de milhares 2 2 2 2 2 2 2 2 3 3" xfId="5887"/>
    <cellStyle name="Separador de milhares 2 2 2 2 2 2 2 2 3 3 2" xfId="5888"/>
    <cellStyle name="Separador de milhares 2 2 2 2 2 2 2 2 3 3 2 2" xfId="5889"/>
    <cellStyle name="Separador de milhares 2 2 2 2 2 2 2 2 3 3 2 2 2" xfId="5890"/>
    <cellStyle name="Separador de milhares 2 2 2 2 2 2 2 2 3 3 2 2 2 2" xfId="5891"/>
    <cellStyle name="Separador de milhares 2 2 2 2 2 2 2 2 3 3 2 3" xfId="5892"/>
    <cellStyle name="Separador de milhares 2 2 2 2 2 2 2 2 3 3 3" xfId="5893"/>
    <cellStyle name="Separador de milhares 2 2 2 2 2 2 2 2 3 3 3 2" xfId="5894"/>
    <cellStyle name="Separador de milhares 2 2 2 2 2 2 2 2 3 4" xfId="5895"/>
    <cellStyle name="Separador de milhares 2 2 2 2 2 2 2 2 3 4 2" xfId="5896"/>
    <cellStyle name="Separador de milhares 2 2 2 2 2 2 2 2 3 4 2 2" xfId="5897"/>
    <cellStyle name="Separador de milhares 2 2 2 2 2 2 2 2 3 5" xfId="5898"/>
    <cellStyle name="Separador de milhares 2 2 2 2 2 2 2 2 4" xfId="5899"/>
    <cellStyle name="Separador de milhares 2 2 2 2 2 2 2 2 4 2" xfId="5900"/>
    <cellStyle name="Separador de milhares 2 2 2 2 2 2 2 2 4 2 2" xfId="5901"/>
    <cellStyle name="Separador de milhares 2 2 2 2 2 2 2 2 4 2 2 2" xfId="5902"/>
    <cellStyle name="Separador de milhares 2 2 2 2 2 2 2 2 4 2 2 2 2" xfId="5903"/>
    <cellStyle name="Separador de milhares 2 2 2 2 2 2 2 2 4 2 2 2 2 2" xfId="5904"/>
    <cellStyle name="Separador de milhares 2 2 2 2 2 2 2 2 4 2 2 3" xfId="5905"/>
    <cellStyle name="Separador de milhares 2 2 2 2 2 2 2 2 4 2 3" xfId="5906"/>
    <cellStyle name="Separador de milhares 2 2 2 2 2 2 2 2 4 2 3 2" xfId="5907"/>
    <cellStyle name="Separador de milhares 2 2 2 2 2 2 2 2 4 3" xfId="5908"/>
    <cellStyle name="Separador de milhares 2 2 2 2 2 2 2 2 4 3 2" xfId="5909"/>
    <cellStyle name="Separador de milhares 2 2 2 2 2 2 2 2 4 3 2 2" xfId="5910"/>
    <cellStyle name="Separador de milhares 2 2 2 2 2 2 2 2 4 4" xfId="5911"/>
    <cellStyle name="Separador de milhares 2 2 2 2 2 2 2 2 5" xfId="5912"/>
    <cellStyle name="Separador de milhares 2 2 2 2 2 2 2 2 5 2" xfId="5913"/>
    <cellStyle name="Separador de milhares 2 2 2 2 2 2 2 2 5 2 2" xfId="5914"/>
    <cellStyle name="Separador de milhares 2 2 2 2 2 2 2 2 5 2 2 2" xfId="5915"/>
    <cellStyle name="Separador de milhares 2 2 2 2 2 2 2 2 5 3" xfId="5916"/>
    <cellStyle name="Separador de milhares 2 2 2 2 2 2 2 2 6" xfId="5917"/>
    <cellStyle name="Separador de milhares 2 2 2 2 2 2 2 2 6 2" xfId="5918"/>
    <cellStyle name="Separador de milhares 2 2 2 2 2 2 2 3" xfId="5919"/>
    <cellStyle name="Separador de milhares 2 2 2 2 2 2 2 3 2" xfId="5920"/>
    <cellStyle name="Separador de milhares 2 2 2 2 2 2 2 3 2 2" xfId="5921"/>
    <cellStyle name="Separador de milhares 2 2 2 2 2 2 2 3 2 2 2" xfId="5922"/>
    <cellStyle name="Separador de milhares 2 2 2 2 2 2 2 3 2 2 2 2" xfId="5923"/>
    <cellStyle name="Separador de milhares 2 2 2 2 2 2 2 3 2 2 2 2 2" xfId="5924"/>
    <cellStyle name="Separador de milhares 2 2 2 2 2 2 2 3 2 2 2 2 2 2" xfId="5925"/>
    <cellStyle name="Separador de milhares 2 2 2 2 2 2 2 3 2 2 2 2 2 2 2" xfId="5926"/>
    <cellStyle name="Separador de milhares 2 2 2 2 2 2 2 3 2 2 2 2 2 2 2 2" xfId="5927"/>
    <cellStyle name="Separador de milhares 2 2 2 2 2 2 2 3 2 2 2 2 2 3" xfId="5928"/>
    <cellStyle name="Separador de milhares 2 2 2 2 2 2 2 3 2 2 2 2 3" xfId="5929"/>
    <cellStyle name="Separador de milhares 2 2 2 2 2 2 2 3 2 2 2 2 3 2" xfId="5930"/>
    <cellStyle name="Separador de milhares 2 2 2 2 2 2 2 3 2 2 2 3" xfId="5931"/>
    <cellStyle name="Separador de milhares 2 2 2 2 2 2 2 3 2 2 2 3 2" xfId="5932"/>
    <cellStyle name="Separador de milhares 2 2 2 2 2 2 2 3 2 2 2 3 2 2" xfId="5933"/>
    <cellStyle name="Separador de milhares 2 2 2 2 2 2 2 3 2 2 2 4" xfId="5934"/>
    <cellStyle name="Separador de milhares 2 2 2 2 2 2 2 3 2 2 3" xfId="5935"/>
    <cellStyle name="Separador de milhares 2 2 2 2 2 2 2 3 2 2 3 2" xfId="5936"/>
    <cellStyle name="Separador de milhares 2 2 2 2 2 2 2 3 2 2 3 2 2" xfId="5937"/>
    <cellStyle name="Separador de milhares 2 2 2 2 2 2 2 3 2 2 3 2 2 2" xfId="5938"/>
    <cellStyle name="Separador de milhares 2 2 2 2 2 2 2 3 2 2 3 3" xfId="5939"/>
    <cellStyle name="Separador de milhares 2 2 2 2 2 2 2 3 2 2 4" xfId="5940"/>
    <cellStyle name="Separador de milhares 2 2 2 2 2 2 2 3 2 2 4 2" xfId="5941"/>
    <cellStyle name="Separador de milhares 2 2 2 2 2 2 2 3 2 3" xfId="5942"/>
    <cellStyle name="Separador de milhares 2 2 2 2 2 2 2 3 2 3 2" xfId="5943"/>
    <cellStyle name="Separador de milhares 2 2 2 2 2 2 2 3 2 3 2 2" xfId="5944"/>
    <cellStyle name="Separador de milhares 2 2 2 2 2 2 2 3 2 3 2 2 2" xfId="5945"/>
    <cellStyle name="Separador de milhares 2 2 2 2 2 2 2 3 2 3 2 2 2 2" xfId="5946"/>
    <cellStyle name="Separador de milhares 2 2 2 2 2 2 2 3 2 3 2 3" xfId="5947"/>
    <cellStyle name="Separador de milhares 2 2 2 2 2 2 2 3 2 3 3" xfId="5948"/>
    <cellStyle name="Separador de milhares 2 2 2 2 2 2 2 3 2 3 3 2" xfId="5949"/>
    <cellStyle name="Separador de milhares 2 2 2 2 2 2 2 3 2 4" xfId="5950"/>
    <cellStyle name="Separador de milhares 2 2 2 2 2 2 2 3 2 4 2" xfId="5951"/>
    <cellStyle name="Separador de milhares 2 2 2 2 2 2 2 3 2 4 2 2" xfId="5952"/>
    <cellStyle name="Separador de milhares 2 2 2 2 2 2 2 3 2 5" xfId="5953"/>
    <cellStyle name="Separador de milhares 2 2 2 2 2 2 2 3 3" xfId="5954"/>
    <cellStyle name="Separador de milhares 2 2 2 2 2 2 2 3 3 2" xfId="5955"/>
    <cellStyle name="Separador de milhares 2 2 2 2 2 2 2 3 3 2 2" xfId="5956"/>
    <cellStyle name="Separador de milhares 2 2 2 2 2 2 2 3 3 2 2 2" xfId="5957"/>
    <cellStyle name="Separador de milhares 2 2 2 2 2 2 2 3 3 2 2 2 2" xfId="5958"/>
    <cellStyle name="Separador de milhares 2 2 2 2 2 2 2 3 3 2 2 2 2 2" xfId="5959"/>
    <cellStyle name="Separador de milhares 2 2 2 2 2 2 2 3 3 2 2 3" xfId="5960"/>
    <cellStyle name="Separador de milhares 2 2 2 2 2 2 2 3 3 2 3" xfId="5961"/>
    <cellStyle name="Separador de milhares 2 2 2 2 2 2 2 3 3 2 3 2" xfId="5962"/>
    <cellStyle name="Separador de milhares 2 2 2 2 2 2 2 3 3 3" xfId="5963"/>
    <cellStyle name="Separador de milhares 2 2 2 2 2 2 2 3 3 3 2" xfId="5964"/>
    <cellStyle name="Separador de milhares 2 2 2 2 2 2 2 3 3 3 2 2" xfId="5965"/>
    <cellStyle name="Separador de milhares 2 2 2 2 2 2 2 3 3 4" xfId="5966"/>
    <cellStyle name="Separador de milhares 2 2 2 2 2 2 2 3 4" xfId="5967"/>
    <cellStyle name="Separador de milhares 2 2 2 2 2 2 2 3 4 2" xfId="5968"/>
    <cellStyle name="Separador de milhares 2 2 2 2 2 2 2 3 4 2 2" xfId="5969"/>
    <cellStyle name="Separador de milhares 2 2 2 2 2 2 2 3 4 2 2 2" xfId="5970"/>
    <cellStyle name="Separador de milhares 2 2 2 2 2 2 2 3 4 3" xfId="5971"/>
    <cellStyle name="Separador de milhares 2 2 2 2 2 2 2 3 5" xfId="5972"/>
    <cellStyle name="Separador de milhares 2 2 2 2 2 2 2 3 5 2" xfId="5973"/>
    <cellStyle name="Separador de milhares 2 2 2 2 2 2 2 4" xfId="5974"/>
    <cellStyle name="Separador de milhares 2 2 2 2 2 2 2 4 2" xfId="5975"/>
    <cellStyle name="Separador de milhares 2 2 2 2 2 2 2 4 2 2" xfId="5976"/>
    <cellStyle name="Separador de milhares 2 2 2 2 2 2 2 4 2 2 2" xfId="5977"/>
    <cellStyle name="Separador de milhares 2 2 2 2 2 2 2 4 2 2 2 2" xfId="5978"/>
    <cellStyle name="Separador de milhares 2 2 2 2 2 2 2 4 2 2 2 2 2" xfId="5979"/>
    <cellStyle name="Separador de milhares 2 2 2 2 2 2 2 4 2 2 2 2 2 2" xfId="5980"/>
    <cellStyle name="Separador de milhares 2 2 2 2 2 2 2 4 2 2 2 3" xfId="5981"/>
    <cellStyle name="Separador de milhares 2 2 2 2 2 2 2 4 2 2 3" xfId="5982"/>
    <cellStyle name="Separador de milhares 2 2 2 2 2 2 2 4 2 2 3 2" xfId="5983"/>
    <cellStyle name="Separador de milhares 2 2 2 2 2 2 2 4 2 3" xfId="5984"/>
    <cellStyle name="Separador de milhares 2 2 2 2 2 2 2 4 2 3 2" xfId="5985"/>
    <cellStyle name="Separador de milhares 2 2 2 2 2 2 2 4 2 3 2 2" xfId="5986"/>
    <cellStyle name="Separador de milhares 2 2 2 2 2 2 2 4 2 4" xfId="5987"/>
    <cellStyle name="Separador de milhares 2 2 2 2 2 2 2 4 3" xfId="5988"/>
    <cellStyle name="Separador de milhares 2 2 2 2 2 2 2 4 3 2" xfId="5989"/>
    <cellStyle name="Separador de milhares 2 2 2 2 2 2 2 4 3 2 2" xfId="5990"/>
    <cellStyle name="Separador de milhares 2 2 2 2 2 2 2 4 3 2 2 2" xfId="5991"/>
    <cellStyle name="Separador de milhares 2 2 2 2 2 2 2 4 3 3" xfId="5992"/>
    <cellStyle name="Separador de milhares 2 2 2 2 2 2 2 4 4" xfId="5993"/>
    <cellStyle name="Separador de milhares 2 2 2 2 2 2 2 4 4 2" xfId="5994"/>
    <cellStyle name="Separador de milhares 2 2 2 2 2 2 2 5" xfId="5995"/>
    <cellStyle name="Separador de milhares 2 2 2 2 2 2 2 5 2" xfId="5996"/>
    <cellStyle name="Separador de milhares 2 2 2 2 2 2 2 5 2 2" xfId="5997"/>
    <cellStyle name="Separador de milhares 2 2 2 2 2 2 2 5 2 2 2" xfId="5998"/>
    <cellStyle name="Separador de milhares 2 2 2 2 2 2 2 5 2 2 2 2" xfId="5999"/>
    <cellStyle name="Separador de milhares 2 2 2 2 2 2 2 5 2 3" xfId="6000"/>
    <cellStyle name="Separador de milhares 2 2 2 2 2 2 2 5 3" xfId="6001"/>
    <cellStyle name="Separador de milhares 2 2 2 2 2 2 2 5 3 2" xfId="6002"/>
    <cellStyle name="Separador de milhares 2 2 2 2 2 2 2 6" xfId="6003"/>
    <cellStyle name="Separador de milhares 2 2 2 2 2 2 2 6 2" xfId="6004"/>
    <cellStyle name="Separador de milhares 2 2 2 2 2 2 2 6 2 2" xfId="6005"/>
    <cellStyle name="Separador de milhares 2 2 2 2 2 2 2 7" xfId="6006"/>
    <cellStyle name="Separador de milhares 2 2 2 2 2 2 3" xfId="6007"/>
    <cellStyle name="Separador de milhares 2 2 2 2 2 2 4" xfId="6008"/>
    <cellStyle name="Separador de milhares 2 2 2 2 2 2 5" xfId="6009"/>
    <cellStyle name="Separador de milhares 2 2 2 2 2 2 6" xfId="6010"/>
    <cellStyle name="Separador de milhares 2 2 2 2 2 2 7" xfId="6011"/>
    <cellStyle name="Separador de milhares 2 2 2 2 2 2 7 2" xfId="6012"/>
    <cellStyle name="Separador de milhares 2 2 2 2 2 2 7 2 2" xfId="6013"/>
    <cellStyle name="Separador de milhares 2 2 2 2 2 2 7 2 2 2" xfId="6014"/>
    <cellStyle name="Separador de milhares 2 2 2 2 2 2 7 2 2 2 2" xfId="6015"/>
    <cellStyle name="Separador de milhares 2 2 2 2 2 2 7 2 2 2 2 2" xfId="6016"/>
    <cellStyle name="Separador de milhares 2 2 2 2 2 2 7 2 2 2 2 2 2" xfId="6017"/>
    <cellStyle name="Separador de milhares 2 2 2 2 2 2 7 2 2 2 2 2 2 2" xfId="6018"/>
    <cellStyle name="Separador de milhares 2 2 2 2 2 2 7 2 2 2 2 2 2 2 2" xfId="6019"/>
    <cellStyle name="Separador de milhares 2 2 2 2 2 2 7 2 2 2 2 2 2 2 2 2" xfId="6020"/>
    <cellStyle name="Separador de milhares 2 2 2 2 2 2 7 2 2 2 2 2 2 3" xfId="6021"/>
    <cellStyle name="Separador de milhares 2 2 2 2 2 2 7 2 2 2 2 2 3" xfId="6022"/>
    <cellStyle name="Separador de milhares 2 2 2 2 2 2 7 2 2 2 2 2 3 2" xfId="6023"/>
    <cellStyle name="Separador de milhares 2 2 2 2 2 2 7 2 2 2 2 3" xfId="6024"/>
    <cellStyle name="Separador de milhares 2 2 2 2 2 2 7 2 2 2 2 3 2" xfId="6025"/>
    <cellStyle name="Separador de milhares 2 2 2 2 2 2 7 2 2 2 2 3 2 2" xfId="6026"/>
    <cellStyle name="Separador de milhares 2 2 2 2 2 2 7 2 2 2 2 4" xfId="6027"/>
    <cellStyle name="Separador de milhares 2 2 2 2 2 2 7 2 2 2 3" xfId="6028"/>
    <cellStyle name="Separador de milhares 2 2 2 2 2 2 7 2 2 2 3 2" xfId="6029"/>
    <cellStyle name="Separador de milhares 2 2 2 2 2 2 7 2 2 2 3 2 2" xfId="6030"/>
    <cellStyle name="Separador de milhares 2 2 2 2 2 2 7 2 2 2 3 2 2 2" xfId="6031"/>
    <cellStyle name="Separador de milhares 2 2 2 2 2 2 7 2 2 2 3 3" xfId="6032"/>
    <cellStyle name="Separador de milhares 2 2 2 2 2 2 7 2 2 2 4" xfId="6033"/>
    <cellStyle name="Separador de milhares 2 2 2 2 2 2 7 2 2 2 4 2" xfId="6034"/>
    <cellStyle name="Separador de milhares 2 2 2 2 2 2 7 2 2 3" xfId="6035"/>
    <cellStyle name="Separador de milhares 2 2 2 2 2 2 7 2 2 3 2" xfId="6036"/>
    <cellStyle name="Separador de milhares 2 2 2 2 2 2 7 2 2 3 2 2" xfId="6037"/>
    <cellStyle name="Separador de milhares 2 2 2 2 2 2 7 2 2 3 2 2 2" xfId="6038"/>
    <cellStyle name="Separador de milhares 2 2 2 2 2 2 7 2 2 3 2 2 2 2" xfId="6039"/>
    <cellStyle name="Separador de milhares 2 2 2 2 2 2 7 2 2 3 2 3" xfId="6040"/>
    <cellStyle name="Separador de milhares 2 2 2 2 2 2 7 2 2 3 3" xfId="6041"/>
    <cellStyle name="Separador de milhares 2 2 2 2 2 2 7 2 2 3 3 2" xfId="6042"/>
    <cellStyle name="Separador de milhares 2 2 2 2 2 2 7 2 2 4" xfId="6043"/>
    <cellStyle name="Separador de milhares 2 2 2 2 2 2 7 2 2 4 2" xfId="6044"/>
    <cellStyle name="Separador de milhares 2 2 2 2 2 2 7 2 2 4 2 2" xfId="6045"/>
    <cellStyle name="Separador de milhares 2 2 2 2 2 2 7 2 2 5" xfId="6046"/>
    <cellStyle name="Separador de milhares 2 2 2 2 2 2 7 2 3" xfId="6047"/>
    <cellStyle name="Separador de milhares 2 2 2 2 2 2 7 2 3 2" xfId="6048"/>
    <cellStyle name="Separador de milhares 2 2 2 2 2 2 7 2 3 2 2" xfId="6049"/>
    <cellStyle name="Separador de milhares 2 2 2 2 2 2 7 2 3 2 2 2" xfId="6050"/>
    <cellStyle name="Separador de milhares 2 2 2 2 2 2 7 2 3 2 2 2 2" xfId="6051"/>
    <cellStyle name="Separador de milhares 2 2 2 2 2 2 7 2 3 2 2 2 2 2" xfId="6052"/>
    <cellStyle name="Separador de milhares 2 2 2 2 2 2 7 2 3 2 2 3" xfId="6053"/>
    <cellStyle name="Separador de milhares 2 2 2 2 2 2 7 2 3 2 3" xfId="6054"/>
    <cellStyle name="Separador de milhares 2 2 2 2 2 2 7 2 3 2 3 2" xfId="6055"/>
    <cellStyle name="Separador de milhares 2 2 2 2 2 2 7 2 3 3" xfId="6056"/>
    <cellStyle name="Separador de milhares 2 2 2 2 2 2 7 2 3 3 2" xfId="6057"/>
    <cellStyle name="Separador de milhares 2 2 2 2 2 2 7 2 3 3 2 2" xfId="6058"/>
    <cellStyle name="Separador de milhares 2 2 2 2 2 2 7 2 3 4" xfId="6059"/>
    <cellStyle name="Separador de milhares 2 2 2 2 2 2 7 2 4" xfId="6060"/>
    <cellStyle name="Separador de milhares 2 2 2 2 2 2 7 2 4 2" xfId="6061"/>
    <cellStyle name="Separador de milhares 2 2 2 2 2 2 7 2 4 2 2" xfId="6062"/>
    <cellStyle name="Separador de milhares 2 2 2 2 2 2 7 2 4 2 2 2" xfId="6063"/>
    <cellStyle name="Separador de milhares 2 2 2 2 2 2 7 2 4 3" xfId="6064"/>
    <cellStyle name="Separador de milhares 2 2 2 2 2 2 7 2 5" xfId="6065"/>
    <cellStyle name="Separador de milhares 2 2 2 2 2 2 7 2 5 2" xfId="6066"/>
    <cellStyle name="Separador de milhares 2 2 2 2 2 2 7 3" xfId="6067"/>
    <cellStyle name="Separador de milhares 2 2 2 2 2 2 7 3 2" xfId="6068"/>
    <cellStyle name="Separador de milhares 2 2 2 2 2 2 7 3 2 2" xfId="6069"/>
    <cellStyle name="Separador de milhares 2 2 2 2 2 2 7 3 2 2 2" xfId="6070"/>
    <cellStyle name="Separador de milhares 2 2 2 2 2 2 7 3 2 2 2 2" xfId="6071"/>
    <cellStyle name="Separador de milhares 2 2 2 2 2 2 7 3 2 2 2 2 2" xfId="6072"/>
    <cellStyle name="Separador de milhares 2 2 2 2 2 2 7 3 2 2 2 2 2 2" xfId="6073"/>
    <cellStyle name="Separador de milhares 2 2 2 2 2 2 7 3 2 2 2 3" xfId="6074"/>
    <cellStyle name="Separador de milhares 2 2 2 2 2 2 7 3 2 2 3" xfId="6075"/>
    <cellStyle name="Separador de milhares 2 2 2 2 2 2 7 3 2 2 3 2" xfId="6076"/>
    <cellStyle name="Separador de milhares 2 2 2 2 2 2 7 3 2 3" xfId="6077"/>
    <cellStyle name="Separador de milhares 2 2 2 2 2 2 7 3 2 3 2" xfId="6078"/>
    <cellStyle name="Separador de milhares 2 2 2 2 2 2 7 3 2 3 2 2" xfId="6079"/>
    <cellStyle name="Separador de milhares 2 2 2 2 2 2 7 3 2 4" xfId="6080"/>
    <cellStyle name="Separador de milhares 2 2 2 2 2 2 7 3 3" xfId="6081"/>
    <cellStyle name="Separador de milhares 2 2 2 2 2 2 7 3 3 2" xfId="6082"/>
    <cellStyle name="Separador de milhares 2 2 2 2 2 2 7 3 3 2 2" xfId="6083"/>
    <cellStyle name="Separador de milhares 2 2 2 2 2 2 7 3 3 2 2 2" xfId="6084"/>
    <cellStyle name="Separador de milhares 2 2 2 2 2 2 7 3 3 3" xfId="6085"/>
    <cellStyle name="Separador de milhares 2 2 2 2 2 2 7 3 4" xfId="6086"/>
    <cellStyle name="Separador de milhares 2 2 2 2 2 2 7 3 4 2" xfId="6087"/>
    <cellStyle name="Separador de milhares 2 2 2 2 2 2 7 4" xfId="6088"/>
    <cellStyle name="Separador de milhares 2 2 2 2 2 2 7 4 2" xfId="6089"/>
    <cellStyle name="Separador de milhares 2 2 2 2 2 2 7 4 2 2" xfId="6090"/>
    <cellStyle name="Separador de milhares 2 2 2 2 2 2 7 4 2 2 2" xfId="6091"/>
    <cellStyle name="Separador de milhares 2 2 2 2 2 2 7 4 2 2 2 2" xfId="6092"/>
    <cellStyle name="Separador de milhares 2 2 2 2 2 2 7 4 2 3" xfId="6093"/>
    <cellStyle name="Separador de milhares 2 2 2 2 2 2 7 4 3" xfId="6094"/>
    <cellStyle name="Separador de milhares 2 2 2 2 2 2 7 4 3 2" xfId="6095"/>
    <cellStyle name="Separador de milhares 2 2 2 2 2 2 7 5" xfId="6096"/>
    <cellStyle name="Separador de milhares 2 2 2 2 2 2 7 5 2" xfId="6097"/>
    <cellStyle name="Separador de milhares 2 2 2 2 2 2 7 5 2 2" xfId="6098"/>
    <cellStyle name="Separador de milhares 2 2 2 2 2 2 7 6" xfId="6099"/>
    <cellStyle name="Separador de milhares 2 2 2 2 2 2 8" xfId="6100"/>
    <cellStyle name="Separador de milhares 2 2 2 2 2 2 8 2" xfId="6101"/>
    <cellStyle name="Separador de milhares 2 2 2 2 2 2 8 2 2" xfId="6102"/>
    <cellStyle name="Separador de milhares 2 2 2 2 2 2 8 2 2 2" xfId="6103"/>
    <cellStyle name="Separador de milhares 2 2 2 2 2 2 8 2 2 2 2" xfId="6104"/>
    <cellStyle name="Separador de milhares 2 2 2 2 2 2 8 2 2 2 2 2" xfId="6105"/>
    <cellStyle name="Separador de milhares 2 2 2 2 2 2 8 2 2 2 2 2 2" xfId="6106"/>
    <cellStyle name="Separador de milhares 2 2 2 2 2 2 8 2 2 2 2 2 2 2" xfId="6107"/>
    <cellStyle name="Separador de milhares 2 2 2 2 2 2 8 2 2 2 2 3" xfId="6108"/>
    <cellStyle name="Separador de milhares 2 2 2 2 2 2 8 2 2 2 3" xfId="6109"/>
    <cellStyle name="Separador de milhares 2 2 2 2 2 2 8 2 2 2 3 2" xfId="6110"/>
    <cellStyle name="Separador de milhares 2 2 2 2 2 2 8 2 2 3" xfId="6111"/>
    <cellStyle name="Separador de milhares 2 2 2 2 2 2 8 2 2 3 2" xfId="6112"/>
    <cellStyle name="Separador de milhares 2 2 2 2 2 2 8 2 2 3 2 2" xfId="6113"/>
    <cellStyle name="Separador de milhares 2 2 2 2 2 2 8 2 2 4" xfId="6114"/>
    <cellStyle name="Separador de milhares 2 2 2 2 2 2 8 2 3" xfId="6115"/>
    <cellStyle name="Separador de milhares 2 2 2 2 2 2 8 2 3 2" xfId="6116"/>
    <cellStyle name="Separador de milhares 2 2 2 2 2 2 8 2 3 2 2" xfId="6117"/>
    <cellStyle name="Separador de milhares 2 2 2 2 2 2 8 2 3 2 2 2" xfId="6118"/>
    <cellStyle name="Separador de milhares 2 2 2 2 2 2 8 2 3 3" xfId="6119"/>
    <cellStyle name="Separador de milhares 2 2 2 2 2 2 8 2 4" xfId="6120"/>
    <cellStyle name="Separador de milhares 2 2 2 2 2 2 8 2 4 2" xfId="6121"/>
    <cellStyle name="Separador de milhares 2 2 2 2 2 2 8 3" xfId="6122"/>
    <cellStyle name="Separador de milhares 2 2 2 2 2 2 8 3 2" xfId="6123"/>
    <cellStyle name="Separador de milhares 2 2 2 2 2 2 8 3 2 2" xfId="6124"/>
    <cellStyle name="Separador de milhares 2 2 2 2 2 2 8 3 2 2 2" xfId="6125"/>
    <cellStyle name="Separador de milhares 2 2 2 2 2 2 8 3 2 2 2 2" xfId="6126"/>
    <cellStyle name="Separador de milhares 2 2 2 2 2 2 8 3 2 3" xfId="6127"/>
    <cellStyle name="Separador de milhares 2 2 2 2 2 2 8 3 3" xfId="6128"/>
    <cellStyle name="Separador de milhares 2 2 2 2 2 2 8 3 3 2" xfId="6129"/>
    <cellStyle name="Separador de milhares 2 2 2 2 2 2 8 4" xfId="6130"/>
    <cellStyle name="Separador de milhares 2 2 2 2 2 2 8 4 2" xfId="6131"/>
    <cellStyle name="Separador de milhares 2 2 2 2 2 2 8 4 2 2" xfId="6132"/>
    <cellStyle name="Separador de milhares 2 2 2 2 2 2 8 5" xfId="6133"/>
    <cellStyle name="Separador de milhares 2 2 2 2 2 2 9" xfId="6134"/>
    <cellStyle name="Separador de milhares 2 2 2 2 2 2 9 2" xfId="6135"/>
    <cellStyle name="Separador de milhares 2 2 2 2 2 2 9 2 2" xfId="6136"/>
    <cellStyle name="Separador de milhares 2 2 2 2 2 2 9 2 2 2" xfId="6137"/>
    <cellStyle name="Separador de milhares 2 2 2 2 2 2 9 2 2 2 2" xfId="6138"/>
    <cellStyle name="Separador de milhares 2 2 2 2 2 2 9 2 2 2 2 2" xfId="6139"/>
    <cellStyle name="Separador de milhares 2 2 2 2 2 2 9 2 2 3" xfId="6140"/>
    <cellStyle name="Separador de milhares 2 2 2 2 2 2 9 2 3" xfId="6141"/>
    <cellStyle name="Separador de milhares 2 2 2 2 2 2 9 2 3 2" xfId="6142"/>
    <cellStyle name="Separador de milhares 2 2 2 2 2 2 9 3" xfId="6143"/>
    <cellStyle name="Separador de milhares 2 2 2 2 2 2 9 3 2" xfId="6144"/>
    <cellStyle name="Separador de milhares 2 2 2 2 2 2 9 3 2 2" xfId="6145"/>
    <cellStyle name="Separador de milhares 2 2 2 2 2 2 9 4" xfId="6146"/>
    <cellStyle name="Separador de milhares 2 2 2 2 2 3" xfId="6147"/>
    <cellStyle name="Separador de milhares 2 2 2 2 2 4" xfId="6148"/>
    <cellStyle name="Separador de milhares 2 2 2 2 2 5" xfId="6149"/>
    <cellStyle name="Separador de milhares 2 2 2 2 2 5 2" xfId="6150"/>
    <cellStyle name="Separador de milhares 2 2 2 2 2 5 2 2" xfId="6151"/>
    <cellStyle name="Separador de milhares 2 2 2 2 2 5 2 2 2" xfId="6152"/>
    <cellStyle name="Separador de milhares 2 2 2 2 2 5 2 2 2 2" xfId="6153"/>
    <cellStyle name="Separador de milhares 2 2 2 2 2 5 2 2 2 2 2" xfId="6154"/>
    <cellStyle name="Separador de milhares 2 2 2 2 2 5 2 2 2 2 2 2" xfId="6155"/>
    <cellStyle name="Separador de milhares 2 2 2 2 2 5 2 2 2 2 2 2 2" xfId="6156"/>
    <cellStyle name="Separador de milhares 2 2 2 2 2 5 2 2 2 2 2 2 2 2" xfId="6157"/>
    <cellStyle name="Separador de milhares 2 2 2 2 2 5 2 2 2 2 2 2 2 2 2" xfId="6158"/>
    <cellStyle name="Separador de milhares 2 2 2 2 2 5 2 2 2 2 2 2 2 2 2 2" xfId="6159"/>
    <cellStyle name="Separador de milhares 2 2 2 2 2 5 2 2 2 2 2 2 2 2 2 2 2" xfId="6160"/>
    <cellStyle name="Separador de milhares 2 2 2 2 2 5 2 2 2 2 2 2 2 2 3" xfId="6161"/>
    <cellStyle name="Separador de milhares 2 2 2 2 2 5 2 2 2 2 2 2 2 3" xfId="6162"/>
    <cellStyle name="Separador de milhares 2 2 2 2 2 5 2 2 2 2 2 2 2 3 2" xfId="6163"/>
    <cellStyle name="Separador de milhares 2 2 2 2 2 5 2 2 2 2 2 2 3" xfId="6164"/>
    <cellStyle name="Separador de milhares 2 2 2 2 2 5 2 2 2 2 2 2 3 2" xfId="6165"/>
    <cellStyle name="Separador de milhares 2 2 2 2 2 5 2 2 2 2 2 2 3 2 2" xfId="6166"/>
    <cellStyle name="Separador de milhares 2 2 2 2 2 5 2 2 2 2 2 2 4" xfId="6167"/>
    <cellStyle name="Separador de milhares 2 2 2 2 2 5 2 2 2 2 2 3" xfId="6168"/>
    <cellStyle name="Separador de milhares 2 2 2 2 2 5 2 2 2 2 2 3 2" xfId="6169"/>
    <cellStyle name="Separador de milhares 2 2 2 2 2 5 2 2 2 2 2 3 2 2" xfId="6170"/>
    <cellStyle name="Separador de milhares 2 2 2 2 2 5 2 2 2 2 2 3 2 2 2" xfId="6171"/>
    <cellStyle name="Separador de milhares 2 2 2 2 2 5 2 2 2 2 2 3 3" xfId="6172"/>
    <cellStyle name="Separador de milhares 2 2 2 2 2 5 2 2 2 2 2 4" xfId="6173"/>
    <cellStyle name="Separador de milhares 2 2 2 2 2 5 2 2 2 2 2 4 2" xfId="6174"/>
    <cellStyle name="Separador de milhares 2 2 2 2 2 5 2 2 2 2 3" xfId="6175"/>
    <cellStyle name="Separador de milhares 2 2 2 2 2 5 2 2 2 2 3 2" xfId="6176"/>
    <cellStyle name="Separador de milhares 2 2 2 2 2 5 2 2 2 2 3 2 2" xfId="6177"/>
    <cellStyle name="Separador de milhares 2 2 2 2 2 5 2 2 2 2 3 2 2 2" xfId="6178"/>
    <cellStyle name="Separador de milhares 2 2 2 2 2 5 2 2 2 2 3 2 2 2 2" xfId="6179"/>
    <cellStyle name="Separador de milhares 2 2 2 2 2 5 2 2 2 2 3 2 3" xfId="6180"/>
    <cellStyle name="Separador de milhares 2 2 2 2 2 5 2 2 2 2 3 3" xfId="6181"/>
    <cellStyle name="Separador de milhares 2 2 2 2 2 5 2 2 2 2 3 3 2" xfId="6182"/>
    <cellStyle name="Separador de milhares 2 2 2 2 2 5 2 2 2 2 4" xfId="6183"/>
    <cellStyle name="Separador de milhares 2 2 2 2 2 5 2 2 2 2 4 2" xfId="6184"/>
    <cellStyle name="Separador de milhares 2 2 2 2 2 5 2 2 2 2 4 2 2" xfId="6185"/>
    <cellStyle name="Separador de milhares 2 2 2 2 2 5 2 2 2 2 5" xfId="6186"/>
    <cellStyle name="Separador de milhares 2 2 2 2 2 5 2 2 2 3" xfId="6187"/>
    <cellStyle name="Separador de milhares 2 2 2 2 2 5 2 2 2 3 2" xfId="6188"/>
    <cellStyle name="Separador de milhares 2 2 2 2 2 5 2 2 2 3 2 2" xfId="6189"/>
    <cellStyle name="Separador de milhares 2 2 2 2 2 5 2 2 2 3 2 2 2" xfId="6190"/>
    <cellStyle name="Separador de milhares 2 2 2 2 2 5 2 2 2 3 2 2 2 2" xfId="6191"/>
    <cellStyle name="Separador de milhares 2 2 2 2 2 5 2 2 2 3 2 2 2 2 2" xfId="6192"/>
    <cellStyle name="Separador de milhares 2 2 2 2 2 5 2 2 2 3 2 2 3" xfId="6193"/>
    <cellStyle name="Separador de milhares 2 2 2 2 2 5 2 2 2 3 2 3" xfId="6194"/>
    <cellStyle name="Separador de milhares 2 2 2 2 2 5 2 2 2 3 2 3 2" xfId="6195"/>
    <cellStyle name="Separador de milhares 2 2 2 2 2 5 2 2 2 3 3" xfId="6196"/>
    <cellStyle name="Separador de milhares 2 2 2 2 2 5 2 2 2 3 3 2" xfId="6197"/>
    <cellStyle name="Separador de milhares 2 2 2 2 2 5 2 2 2 3 3 2 2" xfId="6198"/>
    <cellStyle name="Separador de milhares 2 2 2 2 2 5 2 2 2 3 4" xfId="6199"/>
    <cellStyle name="Separador de milhares 2 2 2 2 2 5 2 2 2 4" xfId="6200"/>
    <cellStyle name="Separador de milhares 2 2 2 2 2 5 2 2 2 4 2" xfId="6201"/>
    <cellStyle name="Separador de milhares 2 2 2 2 2 5 2 2 2 4 2 2" xfId="6202"/>
    <cellStyle name="Separador de milhares 2 2 2 2 2 5 2 2 2 4 2 2 2" xfId="6203"/>
    <cellStyle name="Separador de milhares 2 2 2 2 2 5 2 2 2 4 3" xfId="6204"/>
    <cellStyle name="Separador de milhares 2 2 2 2 2 5 2 2 2 5" xfId="6205"/>
    <cellStyle name="Separador de milhares 2 2 2 2 2 5 2 2 2 5 2" xfId="6206"/>
    <cellStyle name="Separador de milhares 2 2 2 2 2 5 2 2 3" xfId="6207"/>
    <cellStyle name="Separador de milhares 2 2 2 2 2 5 2 2 3 2" xfId="6208"/>
    <cellStyle name="Separador de milhares 2 2 2 2 2 5 2 2 3 2 2" xfId="6209"/>
    <cellStyle name="Separador de milhares 2 2 2 2 2 5 2 2 3 2 2 2" xfId="6210"/>
    <cellStyle name="Separador de milhares 2 2 2 2 2 5 2 2 3 2 2 2 2" xfId="6211"/>
    <cellStyle name="Separador de milhares 2 2 2 2 2 5 2 2 3 2 2 2 2 2" xfId="6212"/>
    <cellStyle name="Separador de milhares 2 2 2 2 2 5 2 2 3 2 2 2 2 2 2" xfId="6213"/>
    <cellStyle name="Separador de milhares 2 2 2 2 2 5 2 2 3 2 2 2 3" xfId="6214"/>
    <cellStyle name="Separador de milhares 2 2 2 2 2 5 2 2 3 2 2 3" xfId="6215"/>
    <cellStyle name="Separador de milhares 2 2 2 2 2 5 2 2 3 2 2 3 2" xfId="6216"/>
    <cellStyle name="Separador de milhares 2 2 2 2 2 5 2 2 3 2 3" xfId="6217"/>
    <cellStyle name="Separador de milhares 2 2 2 2 2 5 2 2 3 2 3 2" xfId="6218"/>
    <cellStyle name="Separador de milhares 2 2 2 2 2 5 2 2 3 2 3 2 2" xfId="6219"/>
    <cellStyle name="Separador de milhares 2 2 2 2 2 5 2 2 3 2 4" xfId="6220"/>
    <cellStyle name="Separador de milhares 2 2 2 2 2 5 2 2 3 3" xfId="6221"/>
    <cellStyle name="Separador de milhares 2 2 2 2 2 5 2 2 3 3 2" xfId="6222"/>
    <cellStyle name="Separador de milhares 2 2 2 2 2 5 2 2 3 3 2 2" xfId="6223"/>
    <cellStyle name="Separador de milhares 2 2 2 2 2 5 2 2 3 3 2 2 2" xfId="6224"/>
    <cellStyle name="Separador de milhares 2 2 2 2 2 5 2 2 3 3 3" xfId="6225"/>
    <cellStyle name="Separador de milhares 2 2 2 2 2 5 2 2 3 4" xfId="6226"/>
    <cellStyle name="Separador de milhares 2 2 2 2 2 5 2 2 3 4 2" xfId="6227"/>
    <cellStyle name="Separador de milhares 2 2 2 2 2 5 2 2 4" xfId="6228"/>
    <cellStyle name="Separador de milhares 2 2 2 2 2 5 2 2 4 2" xfId="6229"/>
    <cellStyle name="Separador de milhares 2 2 2 2 2 5 2 2 4 2 2" xfId="6230"/>
    <cellStyle name="Separador de milhares 2 2 2 2 2 5 2 2 4 2 2 2" xfId="6231"/>
    <cellStyle name="Separador de milhares 2 2 2 2 2 5 2 2 4 2 2 2 2" xfId="6232"/>
    <cellStyle name="Separador de milhares 2 2 2 2 2 5 2 2 4 2 3" xfId="6233"/>
    <cellStyle name="Separador de milhares 2 2 2 2 2 5 2 2 4 3" xfId="6234"/>
    <cellStyle name="Separador de milhares 2 2 2 2 2 5 2 2 4 3 2" xfId="6235"/>
    <cellStyle name="Separador de milhares 2 2 2 2 2 5 2 2 5" xfId="6236"/>
    <cellStyle name="Separador de milhares 2 2 2 2 2 5 2 2 5 2" xfId="6237"/>
    <cellStyle name="Separador de milhares 2 2 2 2 2 5 2 2 5 2 2" xfId="6238"/>
    <cellStyle name="Separador de milhares 2 2 2 2 2 5 2 2 6" xfId="6239"/>
    <cellStyle name="Separador de milhares 2 2 2 2 2 5 2 3" xfId="6240"/>
    <cellStyle name="Separador de milhares 2 2 2 2 2 5 2 3 2" xfId="6241"/>
    <cellStyle name="Separador de milhares 2 2 2 2 2 5 2 3 2 2" xfId="6242"/>
    <cellStyle name="Separador de milhares 2 2 2 2 2 5 2 3 2 2 2" xfId="6243"/>
    <cellStyle name="Separador de milhares 2 2 2 2 2 5 2 3 2 2 2 2" xfId="6244"/>
    <cellStyle name="Separador de milhares 2 2 2 2 2 5 2 3 2 2 2 2 2" xfId="6245"/>
    <cellStyle name="Separador de milhares 2 2 2 2 2 5 2 3 2 2 2 2 2 2" xfId="6246"/>
    <cellStyle name="Separador de milhares 2 2 2 2 2 5 2 3 2 2 2 2 2 2 2" xfId="6247"/>
    <cellStyle name="Separador de milhares 2 2 2 2 2 5 2 3 2 2 2 2 3" xfId="6248"/>
    <cellStyle name="Separador de milhares 2 2 2 2 2 5 2 3 2 2 2 3" xfId="6249"/>
    <cellStyle name="Separador de milhares 2 2 2 2 2 5 2 3 2 2 2 3 2" xfId="6250"/>
    <cellStyle name="Separador de milhares 2 2 2 2 2 5 2 3 2 2 3" xfId="6251"/>
    <cellStyle name="Separador de milhares 2 2 2 2 2 5 2 3 2 2 3 2" xfId="6252"/>
    <cellStyle name="Separador de milhares 2 2 2 2 2 5 2 3 2 2 3 2 2" xfId="6253"/>
    <cellStyle name="Separador de milhares 2 2 2 2 2 5 2 3 2 2 4" xfId="6254"/>
    <cellStyle name="Separador de milhares 2 2 2 2 2 5 2 3 2 3" xfId="6255"/>
    <cellStyle name="Separador de milhares 2 2 2 2 2 5 2 3 2 3 2" xfId="6256"/>
    <cellStyle name="Separador de milhares 2 2 2 2 2 5 2 3 2 3 2 2" xfId="6257"/>
    <cellStyle name="Separador de milhares 2 2 2 2 2 5 2 3 2 3 2 2 2" xfId="6258"/>
    <cellStyle name="Separador de milhares 2 2 2 2 2 5 2 3 2 3 3" xfId="6259"/>
    <cellStyle name="Separador de milhares 2 2 2 2 2 5 2 3 2 4" xfId="6260"/>
    <cellStyle name="Separador de milhares 2 2 2 2 2 5 2 3 2 4 2" xfId="6261"/>
    <cellStyle name="Separador de milhares 2 2 2 2 2 5 2 3 3" xfId="6262"/>
    <cellStyle name="Separador de milhares 2 2 2 2 2 5 2 3 3 2" xfId="6263"/>
    <cellStyle name="Separador de milhares 2 2 2 2 2 5 2 3 3 2 2" xfId="6264"/>
    <cellStyle name="Separador de milhares 2 2 2 2 2 5 2 3 3 2 2 2" xfId="6265"/>
    <cellStyle name="Separador de milhares 2 2 2 2 2 5 2 3 3 2 2 2 2" xfId="6266"/>
    <cellStyle name="Separador de milhares 2 2 2 2 2 5 2 3 3 2 3" xfId="6267"/>
    <cellStyle name="Separador de milhares 2 2 2 2 2 5 2 3 3 3" xfId="6268"/>
    <cellStyle name="Separador de milhares 2 2 2 2 2 5 2 3 3 3 2" xfId="6269"/>
    <cellStyle name="Separador de milhares 2 2 2 2 2 5 2 3 4" xfId="6270"/>
    <cellStyle name="Separador de milhares 2 2 2 2 2 5 2 3 4 2" xfId="6271"/>
    <cellStyle name="Separador de milhares 2 2 2 2 2 5 2 3 4 2 2" xfId="6272"/>
    <cellStyle name="Separador de milhares 2 2 2 2 2 5 2 3 5" xfId="6273"/>
    <cellStyle name="Separador de milhares 2 2 2 2 2 5 2 4" xfId="6274"/>
    <cellStyle name="Separador de milhares 2 2 2 2 2 5 2 4 2" xfId="6275"/>
    <cellStyle name="Separador de milhares 2 2 2 2 2 5 2 4 2 2" xfId="6276"/>
    <cellStyle name="Separador de milhares 2 2 2 2 2 5 2 4 2 2 2" xfId="6277"/>
    <cellStyle name="Separador de milhares 2 2 2 2 2 5 2 4 2 2 2 2" xfId="6278"/>
    <cellStyle name="Separador de milhares 2 2 2 2 2 5 2 4 2 2 2 2 2" xfId="6279"/>
    <cellStyle name="Separador de milhares 2 2 2 2 2 5 2 4 2 2 3" xfId="6280"/>
    <cellStyle name="Separador de milhares 2 2 2 2 2 5 2 4 2 3" xfId="6281"/>
    <cellStyle name="Separador de milhares 2 2 2 2 2 5 2 4 2 3 2" xfId="6282"/>
    <cellStyle name="Separador de milhares 2 2 2 2 2 5 2 4 3" xfId="6283"/>
    <cellStyle name="Separador de milhares 2 2 2 2 2 5 2 4 3 2" xfId="6284"/>
    <cellStyle name="Separador de milhares 2 2 2 2 2 5 2 4 3 2 2" xfId="6285"/>
    <cellStyle name="Separador de milhares 2 2 2 2 2 5 2 4 4" xfId="6286"/>
    <cellStyle name="Separador de milhares 2 2 2 2 2 5 2 5" xfId="6287"/>
    <cellStyle name="Separador de milhares 2 2 2 2 2 5 2 5 2" xfId="6288"/>
    <cellStyle name="Separador de milhares 2 2 2 2 2 5 2 5 2 2" xfId="6289"/>
    <cellStyle name="Separador de milhares 2 2 2 2 2 5 2 5 2 2 2" xfId="6290"/>
    <cellStyle name="Separador de milhares 2 2 2 2 2 5 2 5 3" xfId="6291"/>
    <cellStyle name="Separador de milhares 2 2 2 2 2 5 2 6" xfId="6292"/>
    <cellStyle name="Separador de milhares 2 2 2 2 2 5 2 6 2" xfId="6293"/>
    <cellStyle name="Separador de milhares 2 2 2 2 2 5 3" xfId="6294"/>
    <cellStyle name="Separador de milhares 2 2 2 2 2 5 3 2" xfId="6295"/>
    <cellStyle name="Separador de milhares 2 2 2 2 2 5 3 2 2" xfId="6296"/>
    <cellStyle name="Separador de milhares 2 2 2 2 2 5 3 2 2 2" xfId="6297"/>
    <cellStyle name="Separador de milhares 2 2 2 2 2 5 3 2 2 2 2" xfId="6298"/>
    <cellStyle name="Separador de milhares 2 2 2 2 2 5 3 2 2 2 2 2" xfId="6299"/>
    <cellStyle name="Separador de milhares 2 2 2 2 2 5 3 2 2 2 2 2 2" xfId="6300"/>
    <cellStyle name="Separador de milhares 2 2 2 2 2 5 3 2 2 2 2 2 2 2" xfId="6301"/>
    <cellStyle name="Separador de milhares 2 2 2 2 2 5 3 2 2 2 2 2 2 2 2" xfId="6302"/>
    <cellStyle name="Separador de milhares 2 2 2 2 2 5 3 2 2 2 2 2 3" xfId="6303"/>
    <cellStyle name="Separador de milhares 2 2 2 2 2 5 3 2 2 2 2 3" xfId="6304"/>
    <cellStyle name="Separador de milhares 2 2 2 2 2 5 3 2 2 2 2 3 2" xfId="6305"/>
    <cellStyle name="Separador de milhares 2 2 2 2 2 5 3 2 2 2 3" xfId="6306"/>
    <cellStyle name="Separador de milhares 2 2 2 2 2 5 3 2 2 2 3 2" xfId="6307"/>
    <cellStyle name="Separador de milhares 2 2 2 2 2 5 3 2 2 2 3 2 2" xfId="6308"/>
    <cellStyle name="Separador de milhares 2 2 2 2 2 5 3 2 2 2 4" xfId="6309"/>
    <cellStyle name="Separador de milhares 2 2 2 2 2 5 3 2 2 3" xfId="6310"/>
    <cellStyle name="Separador de milhares 2 2 2 2 2 5 3 2 2 3 2" xfId="6311"/>
    <cellStyle name="Separador de milhares 2 2 2 2 2 5 3 2 2 3 2 2" xfId="6312"/>
    <cellStyle name="Separador de milhares 2 2 2 2 2 5 3 2 2 3 2 2 2" xfId="6313"/>
    <cellStyle name="Separador de milhares 2 2 2 2 2 5 3 2 2 3 3" xfId="6314"/>
    <cellStyle name="Separador de milhares 2 2 2 2 2 5 3 2 2 4" xfId="6315"/>
    <cellStyle name="Separador de milhares 2 2 2 2 2 5 3 2 2 4 2" xfId="6316"/>
    <cellStyle name="Separador de milhares 2 2 2 2 2 5 3 2 3" xfId="6317"/>
    <cellStyle name="Separador de milhares 2 2 2 2 2 5 3 2 3 2" xfId="6318"/>
    <cellStyle name="Separador de milhares 2 2 2 2 2 5 3 2 3 2 2" xfId="6319"/>
    <cellStyle name="Separador de milhares 2 2 2 2 2 5 3 2 3 2 2 2" xfId="6320"/>
    <cellStyle name="Separador de milhares 2 2 2 2 2 5 3 2 3 2 2 2 2" xfId="6321"/>
    <cellStyle name="Separador de milhares 2 2 2 2 2 5 3 2 3 2 3" xfId="6322"/>
    <cellStyle name="Separador de milhares 2 2 2 2 2 5 3 2 3 3" xfId="6323"/>
    <cellStyle name="Separador de milhares 2 2 2 2 2 5 3 2 3 3 2" xfId="6324"/>
    <cellStyle name="Separador de milhares 2 2 2 2 2 5 3 2 4" xfId="6325"/>
    <cellStyle name="Separador de milhares 2 2 2 2 2 5 3 2 4 2" xfId="6326"/>
    <cellStyle name="Separador de milhares 2 2 2 2 2 5 3 2 4 2 2" xfId="6327"/>
    <cellStyle name="Separador de milhares 2 2 2 2 2 5 3 2 5" xfId="6328"/>
    <cellStyle name="Separador de milhares 2 2 2 2 2 5 3 3" xfId="6329"/>
    <cellStyle name="Separador de milhares 2 2 2 2 2 5 3 3 2" xfId="6330"/>
    <cellStyle name="Separador de milhares 2 2 2 2 2 5 3 3 2 2" xfId="6331"/>
    <cellStyle name="Separador de milhares 2 2 2 2 2 5 3 3 2 2 2" xfId="6332"/>
    <cellStyle name="Separador de milhares 2 2 2 2 2 5 3 3 2 2 2 2" xfId="6333"/>
    <cellStyle name="Separador de milhares 2 2 2 2 2 5 3 3 2 2 2 2 2" xfId="6334"/>
    <cellStyle name="Separador de milhares 2 2 2 2 2 5 3 3 2 2 3" xfId="6335"/>
    <cellStyle name="Separador de milhares 2 2 2 2 2 5 3 3 2 3" xfId="6336"/>
    <cellStyle name="Separador de milhares 2 2 2 2 2 5 3 3 2 3 2" xfId="6337"/>
    <cellStyle name="Separador de milhares 2 2 2 2 2 5 3 3 3" xfId="6338"/>
    <cellStyle name="Separador de milhares 2 2 2 2 2 5 3 3 3 2" xfId="6339"/>
    <cellStyle name="Separador de milhares 2 2 2 2 2 5 3 3 3 2 2" xfId="6340"/>
    <cellStyle name="Separador de milhares 2 2 2 2 2 5 3 3 4" xfId="6341"/>
    <cellStyle name="Separador de milhares 2 2 2 2 2 5 3 4" xfId="6342"/>
    <cellStyle name="Separador de milhares 2 2 2 2 2 5 3 4 2" xfId="6343"/>
    <cellStyle name="Separador de milhares 2 2 2 2 2 5 3 4 2 2" xfId="6344"/>
    <cellStyle name="Separador de milhares 2 2 2 2 2 5 3 4 2 2 2" xfId="6345"/>
    <cellStyle name="Separador de milhares 2 2 2 2 2 5 3 4 3" xfId="6346"/>
    <cellStyle name="Separador de milhares 2 2 2 2 2 5 3 5" xfId="6347"/>
    <cellStyle name="Separador de milhares 2 2 2 2 2 5 3 5 2" xfId="6348"/>
    <cellStyle name="Separador de milhares 2 2 2 2 2 5 4" xfId="6349"/>
    <cellStyle name="Separador de milhares 2 2 2 2 2 5 4 2" xfId="6350"/>
    <cellStyle name="Separador de milhares 2 2 2 2 2 5 4 2 2" xfId="6351"/>
    <cellStyle name="Separador de milhares 2 2 2 2 2 5 4 2 2 2" xfId="6352"/>
    <cellStyle name="Separador de milhares 2 2 2 2 2 5 4 2 2 2 2" xfId="6353"/>
    <cellStyle name="Separador de milhares 2 2 2 2 2 5 4 2 2 2 2 2" xfId="6354"/>
    <cellStyle name="Separador de milhares 2 2 2 2 2 5 4 2 2 2 2 2 2" xfId="6355"/>
    <cellStyle name="Separador de milhares 2 2 2 2 2 5 4 2 2 2 3" xfId="6356"/>
    <cellStyle name="Separador de milhares 2 2 2 2 2 5 4 2 2 3" xfId="6357"/>
    <cellStyle name="Separador de milhares 2 2 2 2 2 5 4 2 2 3 2" xfId="6358"/>
    <cellStyle name="Separador de milhares 2 2 2 2 2 5 4 2 3" xfId="6359"/>
    <cellStyle name="Separador de milhares 2 2 2 2 2 5 4 2 3 2" xfId="6360"/>
    <cellStyle name="Separador de milhares 2 2 2 2 2 5 4 2 3 2 2" xfId="6361"/>
    <cellStyle name="Separador de milhares 2 2 2 2 2 5 4 2 4" xfId="6362"/>
    <cellStyle name="Separador de milhares 2 2 2 2 2 5 4 3" xfId="6363"/>
    <cellStyle name="Separador de milhares 2 2 2 2 2 5 4 3 2" xfId="6364"/>
    <cellStyle name="Separador de milhares 2 2 2 2 2 5 4 3 2 2" xfId="6365"/>
    <cellStyle name="Separador de milhares 2 2 2 2 2 5 4 3 2 2 2" xfId="6366"/>
    <cellStyle name="Separador de milhares 2 2 2 2 2 5 4 3 3" xfId="6367"/>
    <cellStyle name="Separador de milhares 2 2 2 2 2 5 4 4" xfId="6368"/>
    <cellStyle name="Separador de milhares 2 2 2 2 2 5 4 4 2" xfId="6369"/>
    <cellStyle name="Separador de milhares 2 2 2 2 2 5 5" xfId="6370"/>
    <cellStyle name="Separador de milhares 2 2 2 2 2 5 5 2" xfId="6371"/>
    <cellStyle name="Separador de milhares 2 2 2 2 2 5 5 2 2" xfId="6372"/>
    <cellStyle name="Separador de milhares 2 2 2 2 2 5 5 2 2 2" xfId="6373"/>
    <cellStyle name="Separador de milhares 2 2 2 2 2 5 5 2 2 2 2" xfId="6374"/>
    <cellStyle name="Separador de milhares 2 2 2 2 2 5 5 2 3" xfId="6375"/>
    <cellStyle name="Separador de milhares 2 2 2 2 2 5 5 3" xfId="6376"/>
    <cellStyle name="Separador de milhares 2 2 2 2 2 5 5 3 2" xfId="6377"/>
    <cellStyle name="Separador de milhares 2 2 2 2 2 5 6" xfId="6378"/>
    <cellStyle name="Separador de milhares 2 2 2 2 2 5 6 2" xfId="6379"/>
    <cellStyle name="Separador de milhares 2 2 2 2 2 5 6 2 2" xfId="6380"/>
    <cellStyle name="Separador de milhares 2 2 2 2 2 5 7" xfId="6381"/>
    <cellStyle name="Separador de milhares 2 2 2 2 2 6" xfId="6382"/>
    <cellStyle name="Separador de milhares 2 2 2 2 2 7" xfId="6383"/>
    <cellStyle name="Separador de milhares 2 2 2 2 2 8" xfId="6384"/>
    <cellStyle name="Separador de milhares 2 2 2 2 2 9" xfId="6385"/>
    <cellStyle name="Separador de milhares 2 2 2 2 2 9 2" xfId="6386"/>
    <cellStyle name="Separador de milhares 2 2 2 2 2 9 2 2" xfId="6387"/>
    <cellStyle name="Separador de milhares 2 2 2 2 2 9 2 2 2" xfId="6388"/>
    <cellStyle name="Separador de milhares 2 2 2 2 2 9 2 2 2 2" xfId="6389"/>
    <cellStyle name="Separador de milhares 2 2 2 2 2 9 2 2 2 2 2" xfId="6390"/>
    <cellStyle name="Separador de milhares 2 2 2 2 2 9 2 2 2 2 2 2" xfId="6391"/>
    <cellStyle name="Separador de milhares 2 2 2 2 2 9 2 2 2 2 2 2 2" xfId="6392"/>
    <cellStyle name="Separador de milhares 2 2 2 2 2 9 2 2 2 2 2 2 2 2" xfId="6393"/>
    <cellStyle name="Separador de milhares 2 2 2 2 2 9 2 2 2 2 2 2 2 2 2" xfId="6394"/>
    <cellStyle name="Separador de milhares 2 2 2 2 2 9 2 2 2 2 2 2 3" xfId="6395"/>
    <cellStyle name="Separador de milhares 2 2 2 2 2 9 2 2 2 2 2 3" xfId="6396"/>
    <cellStyle name="Separador de milhares 2 2 2 2 2 9 2 2 2 2 2 3 2" xfId="6397"/>
    <cellStyle name="Separador de milhares 2 2 2 2 2 9 2 2 2 2 3" xfId="6398"/>
    <cellStyle name="Separador de milhares 2 2 2 2 2 9 2 2 2 2 3 2" xfId="6399"/>
    <cellStyle name="Separador de milhares 2 2 2 2 2 9 2 2 2 2 3 2 2" xfId="6400"/>
    <cellStyle name="Separador de milhares 2 2 2 2 2 9 2 2 2 2 4" xfId="6401"/>
    <cellStyle name="Separador de milhares 2 2 2 2 2 9 2 2 2 3" xfId="6402"/>
    <cellStyle name="Separador de milhares 2 2 2 2 2 9 2 2 2 3 2" xfId="6403"/>
    <cellStyle name="Separador de milhares 2 2 2 2 2 9 2 2 2 3 2 2" xfId="6404"/>
    <cellStyle name="Separador de milhares 2 2 2 2 2 9 2 2 2 3 2 2 2" xfId="6405"/>
    <cellStyle name="Separador de milhares 2 2 2 2 2 9 2 2 2 3 3" xfId="6406"/>
    <cellStyle name="Separador de milhares 2 2 2 2 2 9 2 2 2 4" xfId="6407"/>
    <cellStyle name="Separador de milhares 2 2 2 2 2 9 2 2 2 4 2" xfId="6408"/>
    <cellStyle name="Separador de milhares 2 2 2 2 2 9 2 2 3" xfId="6409"/>
    <cellStyle name="Separador de milhares 2 2 2 2 2 9 2 2 3 2" xfId="6410"/>
    <cellStyle name="Separador de milhares 2 2 2 2 2 9 2 2 3 2 2" xfId="6411"/>
    <cellStyle name="Separador de milhares 2 2 2 2 2 9 2 2 3 2 2 2" xfId="6412"/>
    <cellStyle name="Separador de milhares 2 2 2 2 2 9 2 2 3 2 2 2 2" xfId="6413"/>
    <cellStyle name="Separador de milhares 2 2 2 2 2 9 2 2 3 2 3" xfId="6414"/>
    <cellStyle name="Separador de milhares 2 2 2 2 2 9 2 2 3 3" xfId="6415"/>
    <cellStyle name="Separador de milhares 2 2 2 2 2 9 2 2 3 3 2" xfId="6416"/>
    <cellStyle name="Separador de milhares 2 2 2 2 2 9 2 2 4" xfId="6417"/>
    <cellStyle name="Separador de milhares 2 2 2 2 2 9 2 2 4 2" xfId="6418"/>
    <cellStyle name="Separador de milhares 2 2 2 2 2 9 2 2 4 2 2" xfId="6419"/>
    <cellStyle name="Separador de milhares 2 2 2 2 2 9 2 2 5" xfId="6420"/>
    <cellStyle name="Separador de milhares 2 2 2 2 2 9 2 3" xfId="6421"/>
    <cellStyle name="Separador de milhares 2 2 2 2 2 9 2 3 2" xfId="6422"/>
    <cellStyle name="Separador de milhares 2 2 2 2 2 9 2 3 2 2" xfId="6423"/>
    <cellStyle name="Separador de milhares 2 2 2 2 2 9 2 3 2 2 2" xfId="6424"/>
    <cellStyle name="Separador de milhares 2 2 2 2 2 9 2 3 2 2 2 2" xfId="6425"/>
    <cellStyle name="Separador de milhares 2 2 2 2 2 9 2 3 2 2 2 2 2" xfId="6426"/>
    <cellStyle name="Separador de milhares 2 2 2 2 2 9 2 3 2 2 3" xfId="6427"/>
    <cellStyle name="Separador de milhares 2 2 2 2 2 9 2 3 2 3" xfId="6428"/>
    <cellStyle name="Separador de milhares 2 2 2 2 2 9 2 3 2 3 2" xfId="6429"/>
    <cellStyle name="Separador de milhares 2 2 2 2 2 9 2 3 3" xfId="6430"/>
    <cellStyle name="Separador de milhares 2 2 2 2 2 9 2 3 3 2" xfId="6431"/>
    <cellStyle name="Separador de milhares 2 2 2 2 2 9 2 3 3 2 2" xfId="6432"/>
    <cellStyle name="Separador de milhares 2 2 2 2 2 9 2 3 4" xfId="6433"/>
    <cellStyle name="Separador de milhares 2 2 2 2 2 9 2 4" xfId="6434"/>
    <cellStyle name="Separador de milhares 2 2 2 2 2 9 2 4 2" xfId="6435"/>
    <cellStyle name="Separador de milhares 2 2 2 2 2 9 2 4 2 2" xfId="6436"/>
    <cellStyle name="Separador de milhares 2 2 2 2 2 9 2 4 2 2 2" xfId="6437"/>
    <cellStyle name="Separador de milhares 2 2 2 2 2 9 2 4 3" xfId="6438"/>
    <cellStyle name="Separador de milhares 2 2 2 2 2 9 2 5" xfId="6439"/>
    <cellStyle name="Separador de milhares 2 2 2 2 2 9 2 5 2" xfId="6440"/>
    <cellStyle name="Separador de milhares 2 2 2 2 2 9 3" xfId="6441"/>
    <cellStyle name="Separador de milhares 2 2 2 2 2 9 3 2" xfId="6442"/>
    <cellStyle name="Separador de milhares 2 2 2 2 2 9 3 2 2" xfId="6443"/>
    <cellStyle name="Separador de milhares 2 2 2 2 2 9 3 2 2 2" xfId="6444"/>
    <cellStyle name="Separador de milhares 2 2 2 2 2 9 3 2 2 2 2" xfId="6445"/>
    <cellStyle name="Separador de milhares 2 2 2 2 2 9 3 2 2 2 2 2" xfId="6446"/>
    <cellStyle name="Separador de milhares 2 2 2 2 2 9 3 2 2 2 2 2 2" xfId="6447"/>
    <cellStyle name="Separador de milhares 2 2 2 2 2 9 3 2 2 2 3" xfId="6448"/>
    <cellStyle name="Separador de milhares 2 2 2 2 2 9 3 2 2 3" xfId="6449"/>
    <cellStyle name="Separador de milhares 2 2 2 2 2 9 3 2 2 3 2" xfId="6450"/>
    <cellStyle name="Separador de milhares 2 2 2 2 2 9 3 2 3" xfId="6451"/>
    <cellStyle name="Separador de milhares 2 2 2 2 2 9 3 2 3 2" xfId="6452"/>
    <cellStyle name="Separador de milhares 2 2 2 2 2 9 3 2 3 2 2" xfId="6453"/>
    <cellStyle name="Separador de milhares 2 2 2 2 2 9 3 2 4" xfId="6454"/>
    <cellStyle name="Separador de milhares 2 2 2 2 2 9 3 3" xfId="6455"/>
    <cellStyle name="Separador de milhares 2 2 2 2 2 9 3 3 2" xfId="6456"/>
    <cellStyle name="Separador de milhares 2 2 2 2 2 9 3 3 2 2" xfId="6457"/>
    <cellStyle name="Separador de milhares 2 2 2 2 2 9 3 3 2 2 2" xfId="6458"/>
    <cellStyle name="Separador de milhares 2 2 2 2 2 9 3 3 3" xfId="6459"/>
    <cellStyle name="Separador de milhares 2 2 2 2 2 9 3 4" xfId="6460"/>
    <cellStyle name="Separador de milhares 2 2 2 2 2 9 3 4 2" xfId="6461"/>
    <cellStyle name="Separador de milhares 2 2 2 2 2 9 4" xfId="6462"/>
    <cellStyle name="Separador de milhares 2 2 2 2 2 9 4 2" xfId="6463"/>
    <cellStyle name="Separador de milhares 2 2 2 2 2 9 4 2 2" xfId="6464"/>
    <cellStyle name="Separador de milhares 2 2 2 2 2 9 4 2 2 2" xfId="6465"/>
    <cellStyle name="Separador de milhares 2 2 2 2 2 9 4 2 2 2 2" xfId="6466"/>
    <cellStyle name="Separador de milhares 2 2 2 2 2 9 4 2 3" xfId="6467"/>
    <cellStyle name="Separador de milhares 2 2 2 2 2 9 4 3" xfId="6468"/>
    <cellStyle name="Separador de milhares 2 2 2 2 2 9 4 3 2" xfId="6469"/>
    <cellStyle name="Separador de milhares 2 2 2 2 2 9 5" xfId="6470"/>
    <cellStyle name="Separador de milhares 2 2 2 2 2 9 5 2" xfId="6471"/>
    <cellStyle name="Separador de milhares 2 2 2 2 2 9 5 2 2" xfId="6472"/>
    <cellStyle name="Separador de milhares 2 2 2 2 2 9 6" xfId="6473"/>
    <cellStyle name="Separador de milhares 2 2 2 2 3" xfId="6474"/>
    <cellStyle name="Separador de milhares 2 2 2 2 4" xfId="6475"/>
    <cellStyle name="Separador de milhares 2 2 2 2 5" xfId="6476"/>
    <cellStyle name="Separador de milhares 2 2 2 2 6" xfId="6477"/>
    <cellStyle name="Separador de milhares 2 2 2 2 6 2" xfId="6478"/>
    <cellStyle name="Separador de milhares 2 2 2 2 6 2 2" xfId="6479"/>
    <cellStyle name="Separador de milhares 2 2 2 2 6 2 2 2" xfId="6480"/>
    <cellStyle name="Separador de milhares 2 2 2 2 6 2 2 2 2" xfId="6481"/>
    <cellStyle name="Separador de milhares 2 2 2 2 6 2 2 2 2 2" xfId="6482"/>
    <cellStyle name="Separador de milhares 2 2 2 2 6 2 2 2 2 2 2" xfId="6483"/>
    <cellStyle name="Separador de milhares 2 2 2 2 6 2 2 2 2 2 2 2" xfId="6484"/>
    <cellStyle name="Separador de milhares 2 2 2 2 6 2 2 2 2 2 2 2 2" xfId="6485"/>
    <cellStyle name="Separador de milhares 2 2 2 2 6 2 2 2 2 2 2 2 2 2" xfId="6486"/>
    <cellStyle name="Separador de milhares 2 2 2 2 6 2 2 2 2 2 2 2 2 2 2" xfId="6487"/>
    <cellStyle name="Separador de milhares 2 2 2 2 6 2 2 2 2 2 2 2 2 2 2 2" xfId="6488"/>
    <cellStyle name="Separador de milhares 2 2 2 2 6 2 2 2 2 2 2 2 2 3" xfId="6489"/>
    <cellStyle name="Separador de milhares 2 2 2 2 6 2 2 2 2 2 2 2 3" xfId="6490"/>
    <cellStyle name="Separador de milhares 2 2 2 2 6 2 2 2 2 2 2 2 3 2" xfId="6491"/>
    <cellStyle name="Separador de milhares 2 2 2 2 6 2 2 2 2 2 2 3" xfId="6492"/>
    <cellStyle name="Separador de milhares 2 2 2 2 6 2 2 2 2 2 2 3 2" xfId="6493"/>
    <cellStyle name="Separador de milhares 2 2 2 2 6 2 2 2 2 2 2 3 2 2" xfId="6494"/>
    <cellStyle name="Separador de milhares 2 2 2 2 6 2 2 2 2 2 2 4" xfId="6495"/>
    <cellStyle name="Separador de milhares 2 2 2 2 6 2 2 2 2 2 3" xfId="6496"/>
    <cellStyle name="Separador de milhares 2 2 2 2 6 2 2 2 2 2 3 2" xfId="6497"/>
    <cellStyle name="Separador de milhares 2 2 2 2 6 2 2 2 2 2 3 2 2" xfId="6498"/>
    <cellStyle name="Separador de milhares 2 2 2 2 6 2 2 2 2 2 3 2 2 2" xfId="6499"/>
    <cellStyle name="Separador de milhares 2 2 2 2 6 2 2 2 2 2 3 3" xfId="6500"/>
    <cellStyle name="Separador de milhares 2 2 2 2 6 2 2 2 2 2 4" xfId="6501"/>
    <cellStyle name="Separador de milhares 2 2 2 2 6 2 2 2 2 2 4 2" xfId="6502"/>
    <cellStyle name="Separador de milhares 2 2 2 2 6 2 2 2 2 3" xfId="6503"/>
    <cellStyle name="Separador de milhares 2 2 2 2 6 2 2 2 2 3 2" xfId="6504"/>
    <cellStyle name="Separador de milhares 2 2 2 2 6 2 2 2 2 3 2 2" xfId="6505"/>
    <cellStyle name="Separador de milhares 2 2 2 2 6 2 2 2 2 3 2 2 2" xfId="6506"/>
    <cellStyle name="Separador de milhares 2 2 2 2 6 2 2 2 2 3 2 2 2 2" xfId="6507"/>
    <cellStyle name="Separador de milhares 2 2 2 2 6 2 2 2 2 3 2 3" xfId="6508"/>
    <cellStyle name="Separador de milhares 2 2 2 2 6 2 2 2 2 3 3" xfId="6509"/>
    <cellStyle name="Separador de milhares 2 2 2 2 6 2 2 2 2 3 3 2" xfId="6510"/>
    <cellStyle name="Separador de milhares 2 2 2 2 6 2 2 2 2 4" xfId="6511"/>
    <cellStyle name="Separador de milhares 2 2 2 2 6 2 2 2 2 4 2" xfId="6512"/>
    <cellStyle name="Separador de milhares 2 2 2 2 6 2 2 2 2 4 2 2" xfId="6513"/>
    <cellStyle name="Separador de milhares 2 2 2 2 6 2 2 2 2 5" xfId="6514"/>
    <cellStyle name="Separador de milhares 2 2 2 2 6 2 2 2 3" xfId="6515"/>
    <cellStyle name="Separador de milhares 2 2 2 2 6 2 2 2 3 2" xfId="6516"/>
    <cellStyle name="Separador de milhares 2 2 2 2 6 2 2 2 3 2 2" xfId="6517"/>
    <cellStyle name="Separador de milhares 2 2 2 2 6 2 2 2 3 2 2 2" xfId="6518"/>
    <cellStyle name="Separador de milhares 2 2 2 2 6 2 2 2 3 2 2 2 2" xfId="6519"/>
    <cellStyle name="Separador de milhares 2 2 2 2 6 2 2 2 3 2 2 2 2 2" xfId="6520"/>
    <cellStyle name="Separador de milhares 2 2 2 2 6 2 2 2 3 2 2 3" xfId="6521"/>
    <cellStyle name="Separador de milhares 2 2 2 2 6 2 2 2 3 2 3" xfId="6522"/>
    <cellStyle name="Separador de milhares 2 2 2 2 6 2 2 2 3 2 3 2" xfId="6523"/>
    <cellStyle name="Separador de milhares 2 2 2 2 6 2 2 2 3 3" xfId="6524"/>
    <cellStyle name="Separador de milhares 2 2 2 2 6 2 2 2 3 3 2" xfId="6525"/>
    <cellStyle name="Separador de milhares 2 2 2 2 6 2 2 2 3 3 2 2" xfId="6526"/>
    <cellStyle name="Separador de milhares 2 2 2 2 6 2 2 2 3 4" xfId="6527"/>
    <cellStyle name="Separador de milhares 2 2 2 2 6 2 2 2 4" xfId="6528"/>
    <cellStyle name="Separador de milhares 2 2 2 2 6 2 2 2 4 2" xfId="6529"/>
    <cellStyle name="Separador de milhares 2 2 2 2 6 2 2 2 4 2 2" xfId="6530"/>
    <cellStyle name="Separador de milhares 2 2 2 2 6 2 2 2 4 2 2 2" xfId="6531"/>
    <cellStyle name="Separador de milhares 2 2 2 2 6 2 2 2 4 3" xfId="6532"/>
    <cellStyle name="Separador de milhares 2 2 2 2 6 2 2 2 5" xfId="6533"/>
    <cellStyle name="Separador de milhares 2 2 2 2 6 2 2 2 5 2" xfId="6534"/>
    <cellStyle name="Separador de milhares 2 2 2 2 6 2 2 3" xfId="6535"/>
    <cellStyle name="Separador de milhares 2 2 2 2 6 2 2 3 2" xfId="6536"/>
    <cellStyle name="Separador de milhares 2 2 2 2 6 2 2 3 2 2" xfId="6537"/>
    <cellStyle name="Separador de milhares 2 2 2 2 6 2 2 3 2 2 2" xfId="6538"/>
    <cellStyle name="Separador de milhares 2 2 2 2 6 2 2 3 2 2 2 2" xfId="6539"/>
    <cellStyle name="Separador de milhares 2 2 2 2 6 2 2 3 2 2 2 2 2" xfId="6540"/>
    <cellStyle name="Separador de milhares 2 2 2 2 6 2 2 3 2 2 2 2 2 2" xfId="6541"/>
    <cellStyle name="Separador de milhares 2 2 2 2 6 2 2 3 2 2 2 3" xfId="6542"/>
    <cellStyle name="Separador de milhares 2 2 2 2 6 2 2 3 2 2 3" xfId="6543"/>
    <cellStyle name="Separador de milhares 2 2 2 2 6 2 2 3 2 2 3 2" xfId="6544"/>
    <cellStyle name="Separador de milhares 2 2 2 2 6 2 2 3 2 3" xfId="6545"/>
    <cellStyle name="Separador de milhares 2 2 2 2 6 2 2 3 2 3 2" xfId="6546"/>
    <cellStyle name="Separador de milhares 2 2 2 2 6 2 2 3 2 3 2 2" xfId="6547"/>
    <cellStyle name="Separador de milhares 2 2 2 2 6 2 2 3 2 4" xfId="6548"/>
    <cellStyle name="Separador de milhares 2 2 2 2 6 2 2 3 3" xfId="6549"/>
    <cellStyle name="Separador de milhares 2 2 2 2 6 2 2 3 3 2" xfId="6550"/>
    <cellStyle name="Separador de milhares 2 2 2 2 6 2 2 3 3 2 2" xfId="6551"/>
    <cellStyle name="Separador de milhares 2 2 2 2 6 2 2 3 3 2 2 2" xfId="6552"/>
    <cellStyle name="Separador de milhares 2 2 2 2 6 2 2 3 3 3" xfId="6553"/>
    <cellStyle name="Separador de milhares 2 2 2 2 6 2 2 3 4" xfId="6554"/>
    <cellStyle name="Separador de milhares 2 2 2 2 6 2 2 3 4 2" xfId="6555"/>
    <cellStyle name="Separador de milhares 2 2 2 2 6 2 2 4" xfId="6556"/>
    <cellStyle name="Separador de milhares 2 2 2 2 6 2 2 4 2" xfId="6557"/>
    <cellStyle name="Separador de milhares 2 2 2 2 6 2 2 4 2 2" xfId="6558"/>
    <cellStyle name="Separador de milhares 2 2 2 2 6 2 2 4 2 2 2" xfId="6559"/>
    <cellStyle name="Separador de milhares 2 2 2 2 6 2 2 4 2 2 2 2" xfId="6560"/>
    <cellStyle name="Separador de milhares 2 2 2 2 6 2 2 4 2 3" xfId="6561"/>
    <cellStyle name="Separador de milhares 2 2 2 2 6 2 2 4 3" xfId="6562"/>
    <cellStyle name="Separador de milhares 2 2 2 2 6 2 2 4 3 2" xfId="6563"/>
    <cellStyle name="Separador de milhares 2 2 2 2 6 2 2 5" xfId="6564"/>
    <cellStyle name="Separador de milhares 2 2 2 2 6 2 2 5 2" xfId="6565"/>
    <cellStyle name="Separador de milhares 2 2 2 2 6 2 2 5 2 2" xfId="6566"/>
    <cellStyle name="Separador de milhares 2 2 2 2 6 2 2 6" xfId="6567"/>
    <cellStyle name="Separador de milhares 2 2 2 2 6 2 3" xfId="6568"/>
    <cellStyle name="Separador de milhares 2 2 2 2 6 2 3 2" xfId="6569"/>
    <cellStyle name="Separador de milhares 2 2 2 2 6 2 3 2 2" xfId="6570"/>
    <cellStyle name="Separador de milhares 2 2 2 2 6 2 3 2 2 2" xfId="6571"/>
    <cellStyle name="Separador de milhares 2 2 2 2 6 2 3 2 2 2 2" xfId="6572"/>
    <cellStyle name="Separador de milhares 2 2 2 2 6 2 3 2 2 2 2 2" xfId="6573"/>
    <cellStyle name="Separador de milhares 2 2 2 2 6 2 3 2 2 2 2 2 2" xfId="6574"/>
    <cellStyle name="Separador de milhares 2 2 2 2 6 2 3 2 2 2 2 2 2 2" xfId="6575"/>
    <cellStyle name="Separador de milhares 2 2 2 2 6 2 3 2 2 2 2 3" xfId="6576"/>
    <cellStyle name="Separador de milhares 2 2 2 2 6 2 3 2 2 2 3" xfId="6577"/>
    <cellStyle name="Separador de milhares 2 2 2 2 6 2 3 2 2 2 3 2" xfId="6578"/>
    <cellStyle name="Separador de milhares 2 2 2 2 6 2 3 2 2 3" xfId="6579"/>
    <cellStyle name="Separador de milhares 2 2 2 2 6 2 3 2 2 3 2" xfId="6580"/>
    <cellStyle name="Separador de milhares 2 2 2 2 6 2 3 2 2 3 2 2" xfId="6581"/>
    <cellStyle name="Separador de milhares 2 2 2 2 6 2 3 2 2 4" xfId="6582"/>
    <cellStyle name="Separador de milhares 2 2 2 2 6 2 3 2 3" xfId="6583"/>
    <cellStyle name="Separador de milhares 2 2 2 2 6 2 3 2 3 2" xfId="6584"/>
    <cellStyle name="Separador de milhares 2 2 2 2 6 2 3 2 3 2 2" xfId="6585"/>
    <cellStyle name="Separador de milhares 2 2 2 2 6 2 3 2 3 2 2 2" xfId="6586"/>
    <cellStyle name="Separador de milhares 2 2 2 2 6 2 3 2 3 3" xfId="6587"/>
    <cellStyle name="Separador de milhares 2 2 2 2 6 2 3 2 4" xfId="6588"/>
    <cellStyle name="Separador de milhares 2 2 2 2 6 2 3 2 4 2" xfId="6589"/>
    <cellStyle name="Separador de milhares 2 2 2 2 6 2 3 3" xfId="6590"/>
    <cellStyle name="Separador de milhares 2 2 2 2 6 2 3 3 2" xfId="6591"/>
    <cellStyle name="Separador de milhares 2 2 2 2 6 2 3 3 2 2" xfId="6592"/>
    <cellStyle name="Separador de milhares 2 2 2 2 6 2 3 3 2 2 2" xfId="6593"/>
    <cellStyle name="Separador de milhares 2 2 2 2 6 2 3 3 2 2 2 2" xfId="6594"/>
    <cellStyle name="Separador de milhares 2 2 2 2 6 2 3 3 2 3" xfId="6595"/>
    <cellStyle name="Separador de milhares 2 2 2 2 6 2 3 3 3" xfId="6596"/>
    <cellStyle name="Separador de milhares 2 2 2 2 6 2 3 3 3 2" xfId="6597"/>
    <cellStyle name="Separador de milhares 2 2 2 2 6 2 3 4" xfId="6598"/>
    <cellStyle name="Separador de milhares 2 2 2 2 6 2 3 4 2" xfId="6599"/>
    <cellStyle name="Separador de milhares 2 2 2 2 6 2 3 4 2 2" xfId="6600"/>
    <cellStyle name="Separador de milhares 2 2 2 2 6 2 3 5" xfId="6601"/>
    <cellStyle name="Separador de milhares 2 2 2 2 6 2 4" xfId="6602"/>
    <cellStyle name="Separador de milhares 2 2 2 2 6 2 4 2" xfId="6603"/>
    <cellStyle name="Separador de milhares 2 2 2 2 6 2 4 2 2" xfId="6604"/>
    <cellStyle name="Separador de milhares 2 2 2 2 6 2 4 2 2 2" xfId="6605"/>
    <cellStyle name="Separador de milhares 2 2 2 2 6 2 4 2 2 2 2" xfId="6606"/>
    <cellStyle name="Separador de milhares 2 2 2 2 6 2 4 2 2 2 2 2" xfId="6607"/>
    <cellStyle name="Separador de milhares 2 2 2 2 6 2 4 2 2 3" xfId="6608"/>
    <cellStyle name="Separador de milhares 2 2 2 2 6 2 4 2 3" xfId="6609"/>
    <cellStyle name="Separador de milhares 2 2 2 2 6 2 4 2 3 2" xfId="6610"/>
    <cellStyle name="Separador de milhares 2 2 2 2 6 2 4 3" xfId="6611"/>
    <cellStyle name="Separador de milhares 2 2 2 2 6 2 4 3 2" xfId="6612"/>
    <cellStyle name="Separador de milhares 2 2 2 2 6 2 4 3 2 2" xfId="6613"/>
    <cellStyle name="Separador de milhares 2 2 2 2 6 2 4 4" xfId="6614"/>
    <cellStyle name="Separador de milhares 2 2 2 2 6 2 5" xfId="6615"/>
    <cellStyle name="Separador de milhares 2 2 2 2 6 2 5 2" xfId="6616"/>
    <cellStyle name="Separador de milhares 2 2 2 2 6 2 5 2 2" xfId="6617"/>
    <cellStyle name="Separador de milhares 2 2 2 2 6 2 5 2 2 2" xfId="6618"/>
    <cellStyle name="Separador de milhares 2 2 2 2 6 2 5 3" xfId="6619"/>
    <cellStyle name="Separador de milhares 2 2 2 2 6 2 6" xfId="6620"/>
    <cellStyle name="Separador de milhares 2 2 2 2 6 2 6 2" xfId="6621"/>
    <cellStyle name="Separador de milhares 2 2 2 2 6 3" xfId="6622"/>
    <cellStyle name="Separador de milhares 2 2 2 2 6 3 2" xfId="6623"/>
    <cellStyle name="Separador de milhares 2 2 2 2 6 3 2 2" xfId="6624"/>
    <cellStyle name="Separador de milhares 2 2 2 2 6 3 2 2 2" xfId="6625"/>
    <cellStyle name="Separador de milhares 2 2 2 2 6 3 2 2 2 2" xfId="6626"/>
    <cellStyle name="Separador de milhares 2 2 2 2 6 3 2 2 2 2 2" xfId="6627"/>
    <cellStyle name="Separador de milhares 2 2 2 2 6 3 2 2 2 2 2 2" xfId="6628"/>
    <cellStyle name="Separador de milhares 2 2 2 2 6 3 2 2 2 2 2 2 2" xfId="6629"/>
    <cellStyle name="Separador de milhares 2 2 2 2 6 3 2 2 2 2 2 2 2 2" xfId="6630"/>
    <cellStyle name="Separador de milhares 2 2 2 2 6 3 2 2 2 2 2 3" xfId="6631"/>
    <cellStyle name="Separador de milhares 2 2 2 2 6 3 2 2 2 2 3" xfId="6632"/>
    <cellStyle name="Separador de milhares 2 2 2 2 6 3 2 2 2 2 3 2" xfId="6633"/>
    <cellStyle name="Separador de milhares 2 2 2 2 6 3 2 2 2 3" xfId="6634"/>
    <cellStyle name="Separador de milhares 2 2 2 2 6 3 2 2 2 3 2" xfId="6635"/>
    <cellStyle name="Separador de milhares 2 2 2 2 6 3 2 2 2 3 2 2" xfId="6636"/>
    <cellStyle name="Separador de milhares 2 2 2 2 6 3 2 2 2 4" xfId="6637"/>
    <cellStyle name="Separador de milhares 2 2 2 2 6 3 2 2 3" xfId="6638"/>
    <cellStyle name="Separador de milhares 2 2 2 2 6 3 2 2 3 2" xfId="6639"/>
    <cellStyle name="Separador de milhares 2 2 2 2 6 3 2 2 3 2 2" xfId="6640"/>
    <cellStyle name="Separador de milhares 2 2 2 2 6 3 2 2 3 2 2 2" xfId="6641"/>
    <cellStyle name="Separador de milhares 2 2 2 2 6 3 2 2 3 3" xfId="6642"/>
    <cellStyle name="Separador de milhares 2 2 2 2 6 3 2 2 4" xfId="6643"/>
    <cellStyle name="Separador de milhares 2 2 2 2 6 3 2 2 4 2" xfId="6644"/>
    <cellStyle name="Separador de milhares 2 2 2 2 6 3 2 3" xfId="6645"/>
    <cellStyle name="Separador de milhares 2 2 2 2 6 3 2 3 2" xfId="6646"/>
    <cellStyle name="Separador de milhares 2 2 2 2 6 3 2 3 2 2" xfId="6647"/>
    <cellStyle name="Separador de milhares 2 2 2 2 6 3 2 3 2 2 2" xfId="6648"/>
    <cellStyle name="Separador de milhares 2 2 2 2 6 3 2 3 2 2 2 2" xfId="6649"/>
    <cellStyle name="Separador de milhares 2 2 2 2 6 3 2 3 2 3" xfId="6650"/>
    <cellStyle name="Separador de milhares 2 2 2 2 6 3 2 3 3" xfId="6651"/>
    <cellStyle name="Separador de milhares 2 2 2 2 6 3 2 3 3 2" xfId="6652"/>
    <cellStyle name="Separador de milhares 2 2 2 2 6 3 2 4" xfId="6653"/>
    <cellStyle name="Separador de milhares 2 2 2 2 6 3 2 4 2" xfId="6654"/>
    <cellStyle name="Separador de milhares 2 2 2 2 6 3 2 4 2 2" xfId="6655"/>
    <cellStyle name="Separador de milhares 2 2 2 2 6 3 2 5" xfId="6656"/>
    <cellStyle name="Separador de milhares 2 2 2 2 6 3 3" xfId="6657"/>
    <cellStyle name="Separador de milhares 2 2 2 2 6 3 3 2" xfId="6658"/>
    <cellStyle name="Separador de milhares 2 2 2 2 6 3 3 2 2" xfId="6659"/>
    <cellStyle name="Separador de milhares 2 2 2 2 6 3 3 2 2 2" xfId="6660"/>
    <cellStyle name="Separador de milhares 2 2 2 2 6 3 3 2 2 2 2" xfId="6661"/>
    <cellStyle name="Separador de milhares 2 2 2 2 6 3 3 2 2 2 2 2" xfId="6662"/>
    <cellStyle name="Separador de milhares 2 2 2 2 6 3 3 2 2 3" xfId="6663"/>
    <cellStyle name="Separador de milhares 2 2 2 2 6 3 3 2 3" xfId="6664"/>
    <cellStyle name="Separador de milhares 2 2 2 2 6 3 3 2 3 2" xfId="6665"/>
    <cellStyle name="Separador de milhares 2 2 2 2 6 3 3 3" xfId="6666"/>
    <cellStyle name="Separador de milhares 2 2 2 2 6 3 3 3 2" xfId="6667"/>
    <cellStyle name="Separador de milhares 2 2 2 2 6 3 3 3 2 2" xfId="6668"/>
    <cellStyle name="Separador de milhares 2 2 2 2 6 3 3 4" xfId="6669"/>
    <cellStyle name="Separador de milhares 2 2 2 2 6 3 4" xfId="6670"/>
    <cellStyle name="Separador de milhares 2 2 2 2 6 3 4 2" xfId="6671"/>
    <cellStyle name="Separador de milhares 2 2 2 2 6 3 4 2 2" xfId="6672"/>
    <cellStyle name="Separador de milhares 2 2 2 2 6 3 4 2 2 2" xfId="6673"/>
    <cellStyle name="Separador de milhares 2 2 2 2 6 3 4 3" xfId="6674"/>
    <cellStyle name="Separador de milhares 2 2 2 2 6 3 5" xfId="6675"/>
    <cellStyle name="Separador de milhares 2 2 2 2 6 3 5 2" xfId="6676"/>
    <cellStyle name="Separador de milhares 2 2 2 2 6 4" xfId="6677"/>
    <cellStyle name="Separador de milhares 2 2 2 2 6 4 2" xfId="6678"/>
    <cellStyle name="Separador de milhares 2 2 2 2 6 4 2 2" xfId="6679"/>
    <cellStyle name="Separador de milhares 2 2 2 2 6 4 2 2 2" xfId="6680"/>
    <cellStyle name="Separador de milhares 2 2 2 2 6 4 2 2 2 2" xfId="6681"/>
    <cellStyle name="Separador de milhares 2 2 2 2 6 4 2 2 2 2 2" xfId="6682"/>
    <cellStyle name="Separador de milhares 2 2 2 2 6 4 2 2 2 2 2 2" xfId="6683"/>
    <cellStyle name="Separador de milhares 2 2 2 2 6 4 2 2 2 3" xfId="6684"/>
    <cellStyle name="Separador de milhares 2 2 2 2 6 4 2 2 3" xfId="6685"/>
    <cellStyle name="Separador de milhares 2 2 2 2 6 4 2 2 3 2" xfId="6686"/>
    <cellStyle name="Separador de milhares 2 2 2 2 6 4 2 3" xfId="6687"/>
    <cellStyle name="Separador de milhares 2 2 2 2 6 4 2 3 2" xfId="6688"/>
    <cellStyle name="Separador de milhares 2 2 2 2 6 4 2 3 2 2" xfId="6689"/>
    <cellStyle name="Separador de milhares 2 2 2 2 6 4 2 4" xfId="6690"/>
    <cellStyle name="Separador de milhares 2 2 2 2 6 4 3" xfId="6691"/>
    <cellStyle name="Separador de milhares 2 2 2 2 6 4 3 2" xfId="6692"/>
    <cellStyle name="Separador de milhares 2 2 2 2 6 4 3 2 2" xfId="6693"/>
    <cellStyle name="Separador de milhares 2 2 2 2 6 4 3 2 2 2" xfId="6694"/>
    <cellStyle name="Separador de milhares 2 2 2 2 6 4 3 3" xfId="6695"/>
    <cellStyle name="Separador de milhares 2 2 2 2 6 4 4" xfId="6696"/>
    <cellStyle name="Separador de milhares 2 2 2 2 6 4 4 2" xfId="6697"/>
    <cellStyle name="Separador de milhares 2 2 2 2 6 5" xfId="6698"/>
    <cellStyle name="Separador de milhares 2 2 2 2 6 5 2" xfId="6699"/>
    <cellStyle name="Separador de milhares 2 2 2 2 6 5 2 2" xfId="6700"/>
    <cellStyle name="Separador de milhares 2 2 2 2 6 5 2 2 2" xfId="6701"/>
    <cellStyle name="Separador de milhares 2 2 2 2 6 5 2 2 2 2" xfId="6702"/>
    <cellStyle name="Separador de milhares 2 2 2 2 6 5 2 3" xfId="6703"/>
    <cellStyle name="Separador de milhares 2 2 2 2 6 5 3" xfId="6704"/>
    <cellStyle name="Separador de milhares 2 2 2 2 6 5 3 2" xfId="6705"/>
    <cellStyle name="Separador de milhares 2 2 2 2 6 6" xfId="6706"/>
    <cellStyle name="Separador de milhares 2 2 2 2 6 6 2" xfId="6707"/>
    <cellStyle name="Separador de milhares 2 2 2 2 6 6 2 2" xfId="6708"/>
    <cellStyle name="Separador de milhares 2 2 2 2 6 7" xfId="6709"/>
    <cellStyle name="Separador de milhares 2 2 2 2 7" xfId="6710"/>
    <cellStyle name="Separador de milhares 2 2 2 2 8" xfId="6711"/>
    <cellStyle name="Separador de milhares 2 2 2 2 9" xfId="6712"/>
    <cellStyle name="Separador de milhares 2 2 2 3" xfId="6713"/>
    <cellStyle name="Separador de milhares 2 2 2 3 2" xfId="6714"/>
    <cellStyle name="Separador de milhares 2 2 2 3 3" xfId="6715"/>
    <cellStyle name="Separador de milhares 2 2 2 3 4" xfId="6716"/>
    <cellStyle name="Separador de milhares 2 2 2 4" xfId="6717"/>
    <cellStyle name="Separador de milhares 2 2 2 5" xfId="6718"/>
    <cellStyle name="Separador de milhares 2 2 2 6" xfId="6719"/>
    <cellStyle name="Separador de milhares 2 2 2 6 2" xfId="6720"/>
    <cellStyle name="Separador de milhares 2 2 2 6 2 2" xfId="6721"/>
    <cellStyle name="Separador de milhares 2 2 2 6 2 2 2" xfId="6722"/>
    <cellStyle name="Separador de milhares 2 2 2 6 2 2 2 2" xfId="6723"/>
    <cellStyle name="Separador de milhares 2 2 2 6 2 2 2 2 2" xfId="6724"/>
    <cellStyle name="Separador de milhares 2 2 2 6 2 2 2 2 2 2" xfId="6725"/>
    <cellStyle name="Separador de milhares 2 2 2 6 2 2 2 2 2 2 2" xfId="6726"/>
    <cellStyle name="Separador de milhares 2 2 2 6 2 2 2 2 2 2 2 2" xfId="6727"/>
    <cellStyle name="Separador de milhares 2 2 2 6 2 2 2 2 2 2 2 2 2" xfId="6728"/>
    <cellStyle name="Separador de milhares 2 2 2 6 2 2 2 2 2 2 2 2 2 2" xfId="6729"/>
    <cellStyle name="Separador de milhares 2 2 2 6 2 2 2 2 2 2 2 2 2 2 2" xfId="6730"/>
    <cellStyle name="Separador de milhares 2 2 2 6 2 2 2 2 2 2 2 2 3" xfId="6731"/>
    <cellStyle name="Separador de milhares 2 2 2 6 2 2 2 2 2 2 2 3" xfId="6732"/>
    <cellStyle name="Separador de milhares 2 2 2 6 2 2 2 2 2 2 2 3 2" xfId="6733"/>
    <cellStyle name="Separador de milhares 2 2 2 6 2 2 2 2 2 2 3" xfId="6734"/>
    <cellStyle name="Separador de milhares 2 2 2 6 2 2 2 2 2 2 3 2" xfId="6735"/>
    <cellStyle name="Separador de milhares 2 2 2 6 2 2 2 2 2 2 3 2 2" xfId="6736"/>
    <cellStyle name="Separador de milhares 2 2 2 6 2 2 2 2 2 2 4" xfId="6737"/>
    <cellStyle name="Separador de milhares 2 2 2 6 2 2 2 2 2 3" xfId="6738"/>
    <cellStyle name="Separador de milhares 2 2 2 6 2 2 2 2 2 3 2" xfId="6739"/>
    <cellStyle name="Separador de milhares 2 2 2 6 2 2 2 2 2 3 2 2" xfId="6740"/>
    <cellStyle name="Separador de milhares 2 2 2 6 2 2 2 2 2 3 2 2 2" xfId="6741"/>
    <cellStyle name="Separador de milhares 2 2 2 6 2 2 2 2 2 3 3" xfId="6742"/>
    <cellStyle name="Separador de milhares 2 2 2 6 2 2 2 2 2 4" xfId="6743"/>
    <cellStyle name="Separador de milhares 2 2 2 6 2 2 2 2 2 4 2" xfId="6744"/>
    <cellStyle name="Separador de milhares 2 2 2 6 2 2 2 2 3" xfId="6745"/>
    <cellStyle name="Separador de milhares 2 2 2 6 2 2 2 2 3 2" xfId="6746"/>
    <cellStyle name="Separador de milhares 2 2 2 6 2 2 2 2 3 2 2" xfId="6747"/>
    <cellStyle name="Separador de milhares 2 2 2 6 2 2 2 2 3 2 2 2" xfId="6748"/>
    <cellStyle name="Separador de milhares 2 2 2 6 2 2 2 2 3 2 2 2 2" xfId="6749"/>
    <cellStyle name="Separador de milhares 2 2 2 6 2 2 2 2 3 2 3" xfId="6750"/>
    <cellStyle name="Separador de milhares 2 2 2 6 2 2 2 2 3 3" xfId="6751"/>
    <cellStyle name="Separador de milhares 2 2 2 6 2 2 2 2 3 3 2" xfId="6752"/>
    <cellStyle name="Separador de milhares 2 2 2 6 2 2 2 2 4" xfId="6753"/>
    <cellStyle name="Separador de milhares 2 2 2 6 2 2 2 2 4 2" xfId="6754"/>
    <cellStyle name="Separador de milhares 2 2 2 6 2 2 2 2 4 2 2" xfId="6755"/>
    <cellStyle name="Separador de milhares 2 2 2 6 2 2 2 2 5" xfId="6756"/>
    <cellStyle name="Separador de milhares 2 2 2 6 2 2 2 3" xfId="6757"/>
    <cellStyle name="Separador de milhares 2 2 2 6 2 2 2 3 2" xfId="6758"/>
    <cellStyle name="Separador de milhares 2 2 2 6 2 2 2 3 2 2" xfId="6759"/>
    <cellStyle name="Separador de milhares 2 2 2 6 2 2 2 3 2 2 2" xfId="6760"/>
    <cellStyle name="Separador de milhares 2 2 2 6 2 2 2 3 2 2 2 2" xfId="6761"/>
    <cellStyle name="Separador de milhares 2 2 2 6 2 2 2 3 2 2 2 2 2" xfId="6762"/>
    <cellStyle name="Separador de milhares 2 2 2 6 2 2 2 3 2 2 3" xfId="6763"/>
    <cellStyle name="Separador de milhares 2 2 2 6 2 2 2 3 2 3" xfId="6764"/>
    <cellStyle name="Separador de milhares 2 2 2 6 2 2 2 3 2 3 2" xfId="6765"/>
    <cellStyle name="Separador de milhares 2 2 2 6 2 2 2 3 3" xfId="6766"/>
    <cellStyle name="Separador de milhares 2 2 2 6 2 2 2 3 3 2" xfId="6767"/>
    <cellStyle name="Separador de milhares 2 2 2 6 2 2 2 3 3 2 2" xfId="6768"/>
    <cellStyle name="Separador de milhares 2 2 2 6 2 2 2 3 4" xfId="6769"/>
    <cellStyle name="Separador de milhares 2 2 2 6 2 2 2 4" xfId="6770"/>
    <cellStyle name="Separador de milhares 2 2 2 6 2 2 2 4 2" xfId="6771"/>
    <cellStyle name="Separador de milhares 2 2 2 6 2 2 2 4 2 2" xfId="6772"/>
    <cellStyle name="Separador de milhares 2 2 2 6 2 2 2 4 2 2 2" xfId="6773"/>
    <cellStyle name="Separador de milhares 2 2 2 6 2 2 2 4 3" xfId="6774"/>
    <cellStyle name="Separador de milhares 2 2 2 6 2 2 2 5" xfId="6775"/>
    <cellStyle name="Separador de milhares 2 2 2 6 2 2 2 5 2" xfId="6776"/>
    <cellStyle name="Separador de milhares 2 2 2 6 2 2 3" xfId="6777"/>
    <cellStyle name="Separador de milhares 2 2 2 6 2 2 3 2" xfId="6778"/>
    <cellStyle name="Separador de milhares 2 2 2 6 2 2 3 2 2" xfId="6779"/>
    <cellStyle name="Separador de milhares 2 2 2 6 2 2 3 2 2 2" xfId="6780"/>
    <cellStyle name="Separador de milhares 2 2 2 6 2 2 3 2 2 2 2" xfId="6781"/>
    <cellStyle name="Separador de milhares 2 2 2 6 2 2 3 2 2 2 2 2" xfId="6782"/>
    <cellStyle name="Separador de milhares 2 2 2 6 2 2 3 2 2 2 2 2 2" xfId="6783"/>
    <cellStyle name="Separador de milhares 2 2 2 6 2 2 3 2 2 2 3" xfId="6784"/>
    <cellStyle name="Separador de milhares 2 2 2 6 2 2 3 2 2 3" xfId="6785"/>
    <cellStyle name="Separador de milhares 2 2 2 6 2 2 3 2 2 3 2" xfId="6786"/>
    <cellStyle name="Separador de milhares 2 2 2 6 2 2 3 2 3" xfId="6787"/>
    <cellStyle name="Separador de milhares 2 2 2 6 2 2 3 2 3 2" xfId="6788"/>
    <cellStyle name="Separador de milhares 2 2 2 6 2 2 3 2 3 2 2" xfId="6789"/>
    <cellStyle name="Separador de milhares 2 2 2 6 2 2 3 2 4" xfId="6790"/>
    <cellStyle name="Separador de milhares 2 2 2 6 2 2 3 3" xfId="6791"/>
    <cellStyle name="Separador de milhares 2 2 2 6 2 2 3 3 2" xfId="6792"/>
    <cellStyle name="Separador de milhares 2 2 2 6 2 2 3 3 2 2" xfId="6793"/>
    <cellStyle name="Separador de milhares 2 2 2 6 2 2 3 3 2 2 2" xfId="6794"/>
    <cellStyle name="Separador de milhares 2 2 2 6 2 2 3 3 3" xfId="6795"/>
    <cellStyle name="Separador de milhares 2 2 2 6 2 2 3 4" xfId="6796"/>
    <cellStyle name="Separador de milhares 2 2 2 6 2 2 3 4 2" xfId="6797"/>
    <cellStyle name="Separador de milhares 2 2 2 6 2 2 4" xfId="6798"/>
    <cellStyle name="Separador de milhares 2 2 2 6 2 2 4 2" xfId="6799"/>
    <cellStyle name="Separador de milhares 2 2 2 6 2 2 4 2 2" xfId="6800"/>
    <cellStyle name="Separador de milhares 2 2 2 6 2 2 4 2 2 2" xfId="6801"/>
    <cellStyle name="Separador de milhares 2 2 2 6 2 2 4 2 2 2 2" xfId="6802"/>
    <cellStyle name="Separador de milhares 2 2 2 6 2 2 4 2 3" xfId="6803"/>
    <cellStyle name="Separador de milhares 2 2 2 6 2 2 4 3" xfId="6804"/>
    <cellStyle name="Separador de milhares 2 2 2 6 2 2 4 3 2" xfId="6805"/>
    <cellStyle name="Separador de milhares 2 2 2 6 2 2 5" xfId="6806"/>
    <cellStyle name="Separador de milhares 2 2 2 6 2 2 5 2" xfId="6807"/>
    <cellStyle name="Separador de milhares 2 2 2 6 2 2 5 2 2" xfId="6808"/>
    <cellStyle name="Separador de milhares 2 2 2 6 2 2 6" xfId="6809"/>
    <cellStyle name="Separador de milhares 2 2 2 6 2 3" xfId="6810"/>
    <cellStyle name="Separador de milhares 2 2 2 6 2 3 2" xfId="6811"/>
    <cellStyle name="Separador de milhares 2 2 2 6 2 3 2 2" xfId="6812"/>
    <cellStyle name="Separador de milhares 2 2 2 6 2 3 2 2 2" xfId="6813"/>
    <cellStyle name="Separador de milhares 2 2 2 6 2 3 2 2 2 2" xfId="6814"/>
    <cellStyle name="Separador de milhares 2 2 2 6 2 3 2 2 2 2 2" xfId="6815"/>
    <cellStyle name="Separador de milhares 2 2 2 6 2 3 2 2 2 2 2 2" xfId="6816"/>
    <cellStyle name="Separador de milhares 2 2 2 6 2 3 2 2 2 2 2 2 2" xfId="6817"/>
    <cellStyle name="Separador de milhares 2 2 2 6 2 3 2 2 2 2 3" xfId="6818"/>
    <cellStyle name="Separador de milhares 2 2 2 6 2 3 2 2 2 3" xfId="6819"/>
    <cellStyle name="Separador de milhares 2 2 2 6 2 3 2 2 2 3 2" xfId="6820"/>
    <cellStyle name="Separador de milhares 2 2 2 6 2 3 2 2 3" xfId="6821"/>
    <cellStyle name="Separador de milhares 2 2 2 6 2 3 2 2 3 2" xfId="6822"/>
    <cellStyle name="Separador de milhares 2 2 2 6 2 3 2 2 3 2 2" xfId="6823"/>
    <cellStyle name="Separador de milhares 2 2 2 6 2 3 2 2 4" xfId="6824"/>
    <cellStyle name="Separador de milhares 2 2 2 6 2 3 2 3" xfId="6825"/>
    <cellStyle name="Separador de milhares 2 2 2 6 2 3 2 3 2" xfId="6826"/>
    <cellStyle name="Separador de milhares 2 2 2 6 2 3 2 3 2 2" xfId="6827"/>
    <cellStyle name="Separador de milhares 2 2 2 6 2 3 2 3 2 2 2" xfId="6828"/>
    <cellStyle name="Separador de milhares 2 2 2 6 2 3 2 3 3" xfId="6829"/>
    <cellStyle name="Separador de milhares 2 2 2 6 2 3 2 4" xfId="6830"/>
    <cellStyle name="Separador de milhares 2 2 2 6 2 3 2 4 2" xfId="6831"/>
    <cellStyle name="Separador de milhares 2 2 2 6 2 3 3" xfId="6832"/>
    <cellStyle name="Separador de milhares 2 2 2 6 2 3 3 2" xfId="6833"/>
    <cellStyle name="Separador de milhares 2 2 2 6 2 3 3 2 2" xfId="6834"/>
    <cellStyle name="Separador de milhares 2 2 2 6 2 3 3 2 2 2" xfId="6835"/>
    <cellStyle name="Separador de milhares 2 2 2 6 2 3 3 2 2 2 2" xfId="6836"/>
    <cellStyle name="Separador de milhares 2 2 2 6 2 3 3 2 3" xfId="6837"/>
    <cellStyle name="Separador de milhares 2 2 2 6 2 3 3 3" xfId="6838"/>
    <cellStyle name="Separador de milhares 2 2 2 6 2 3 3 3 2" xfId="6839"/>
    <cellStyle name="Separador de milhares 2 2 2 6 2 3 4" xfId="6840"/>
    <cellStyle name="Separador de milhares 2 2 2 6 2 3 4 2" xfId="6841"/>
    <cellStyle name="Separador de milhares 2 2 2 6 2 3 4 2 2" xfId="6842"/>
    <cellStyle name="Separador de milhares 2 2 2 6 2 3 5" xfId="6843"/>
    <cellStyle name="Separador de milhares 2 2 2 6 2 4" xfId="6844"/>
    <cellStyle name="Separador de milhares 2 2 2 6 2 4 2" xfId="6845"/>
    <cellStyle name="Separador de milhares 2 2 2 6 2 4 2 2" xfId="6846"/>
    <cellStyle name="Separador de milhares 2 2 2 6 2 4 2 2 2" xfId="6847"/>
    <cellStyle name="Separador de milhares 2 2 2 6 2 4 2 2 2 2" xfId="6848"/>
    <cellStyle name="Separador de milhares 2 2 2 6 2 4 2 2 2 2 2" xfId="6849"/>
    <cellStyle name="Separador de milhares 2 2 2 6 2 4 2 2 3" xfId="6850"/>
    <cellStyle name="Separador de milhares 2 2 2 6 2 4 2 3" xfId="6851"/>
    <cellStyle name="Separador de milhares 2 2 2 6 2 4 2 3 2" xfId="6852"/>
    <cellStyle name="Separador de milhares 2 2 2 6 2 4 3" xfId="6853"/>
    <cellStyle name="Separador de milhares 2 2 2 6 2 4 3 2" xfId="6854"/>
    <cellStyle name="Separador de milhares 2 2 2 6 2 4 3 2 2" xfId="6855"/>
    <cellStyle name="Separador de milhares 2 2 2 6 2 4 4" xfId="6856"/>
    <cellStyle name="Separador de milhares 2 2 2 6 2 5" xfId="6857"/>
    <cellStyle name="Separador de milhares 2 2 2 6 2 5 2" xfId="6858"/>
    <cellStyle name="Separador de milhares 2 2 2 6 2 5 2 2" xfId="6859"/>
    <cellStyle name="Separador de milhares 2 2 2 6 2 5 2 2 2" xfId="6860"/>
    <cellStyle name="Separador de milhares 2 2 2 6 2 5 3" xfId="6861"/>
    <cellStyle name="Separador de milhares 2 2 2 6 2 6" xfId="6862"/>
    <cellStyle name="Separador de milhares 2 2 2 6 2 6 2" xfId="6863"/>
    <cellStyle name="Separador de milhares 2 2 2 6 3" xfId="6864"/>
    <cellStyle name="Separador de milhares 2 2 2 6 3 2" xfId="6865"/>
    <cellStyle name="Separador de milhares 2 2 2 6 3 2 2" xfId="6866"/>
    <cellStyle name="Separador de milhares 2 2 2 6 3 2 2 2" xfId="6867"/>
    <cellStyle name="Separador de milhares 2 2 2 6 3 2 2 2 2" xfId="6868"/>
    <cellStyle name="Separador de milhares 2 2 2 6 3 2 2 2 2 2" xfId="6869"/>
    <cellStyle name="Separador de milhares 2 2 2 6 3 2 2 2 2 2 2" xfId="6870"/>
    <cellStyle name="Separador de milhares 2 2 2 6 3 2 2 2 2 2 2 2" xfId="6871"/>
    <cellStyle name="Separador de milhares 2 2 2 6 3 2 2 2 2 2 2 2 2" xfId="6872"/>
    <cellStyle name="Separador de milhares 2 2 2 6 3 2 2 2 2 2 3" xfId="6873"/>
    <cellStyle name="Separador de milhares 2 2 2 6 3 2 2 2 2 3" xfId="6874"/>
    <cellStyle name="Separador de milhares 2 2 2 6 3 2 2 2 2 3 2" xfId="6875"/>
    <cellStyle name="Separador de milhares 2 2 2 6 3 2 2 2 3" xfId="6876"/>
    <cellStyle name="Separador de milhares 2 2 2 6 3 2 2 2 3 2" xfId="6877"/>
    <cellStyle name="Separador de milhares 2 2 2 6 3 2 2 2 3 2 2" xfId="6878"/>
    <cellStyle name="Separador de milhares 2 2 2 6 3 2 2 2 4" xfId="6879"/>
    <cellStyle name="Separador de milhares 2 2 2 6 3 2 2 3" xfId="6880"/>
    <cellStyle name="Separador de milhares 2 2 2 6 3 2 2 3 2" xfId="6881"/>
    <cellStyle name="Separador de milhares 2 2 2 6 3 2 2 3 2 2" xfId="6882"/>
    <cellStyle name="Separador de milhares 2 2 2 6 3 2 2 3 2 2 2" xfId="6883"/>
    <cellStyle name="Separador de milhares 2 2 2 6 3 2 2 3 3" xfId="6884"/>
    <cellStyle name="Separador de milhares 2 2 2 6 3 2 2 4" xfId="6885"/>
    <cellStyle name="Separador de milhares 2 2 2 6 3 2 2 4 2" xfId="6886"/>
    <cellStyle name="Separador de milhares 2 2 2 6 3 2 3" xfId="6887"/>
    <cellStyle name="Separador de milhares 2 2 2 6 3 2 3 2" xfId="6888"/>
    <cellStyle name="Separador de milhares 2 2 2 6 3 2 3 2 2" xfId="6889"/>
    <cellStyle name="Separador de milhares 2 2 2 6 3 2 3 2 2 2" xfId="6890"/>
    <cellStyle name="Separador de milhares 2 2 2 6 3 2 3 2 2 2 2" xfId="6891"/>
    <cellStyle name="Separador de milhares 2 2 2 6 3 2 3 2 3" xfId="6892"/>
    <cellStyle name="Separador de milhares 2 2 2 6 3 2 3 3" xfId="6893"/>
    <cellStyle name="Separador de milhares 2 2 2 6 3 2 3 3 2" xfId="6894"/>
    <cellStyle name="Separador de milhares 2 2 2 6 3 2 4" xfId="6895"/>
    <cellStyle name="Separador de milhares 2 2 2 6 3 2 4 2" xfId="6896"/>
    <cellStyle name="Separador de milhares 2 2 2 6 3 2 4 2 2" xfId="6897"/>
    <cellStyle name="Separador de milhares 2 2 2 6 3 2 5" xfId="6898"/>
    <cellStyle name="Separador de milhares 2 2 2 6 3 3" xfId="6899"/>
    <cellStyle name="Separador de milhares 2 2 2 6 3 3 2" xfId="6900"/>
    <cellStyle name="Separador de milhares 2 2 2 6 3 3 2 2" xfId="6901"/>
    <cellStyle name="Separador de milhares 2 2 2 6 3 3 2 2 2" xfId="6902"/>
    <cellStyle name="Separador de milhares 2 2 2 6 3 3 2 2 2 2" xfId="6903"/>
    <cellStyle name="Separador de milhares 2 2 2 6 3 3 2 2 2 2 2" xfId="6904"/>
    <cellStyle name="Separador de milhares 2 2 2 6 3 3 2 2 3" xfId="6905"/>
    <cellStyle name="Separador de milhares 2 2 2 6 3 3 2 3" xfId="6906"/>
    <cellStyle name="Separador de milhares 2 2 2 6 3 3 2 3 2" xfId="6907"/>
    <cellStyle name="Separador de milhares 2 2 2 6 3 3 3" xfId="6908"/>
    <cellStyle name="Separador de milhares 2 2 2 6 3 3 3 2" xfId="6909"/>
    <cellStyle name="Separador de milhares 2 2 2 6 3 3 3 2 2" xfId="6910"/>
    <cellStyle name="Separador de milhares 2 2 2 6 3 3 4" xfId="6911"/>
    <cellStyle name="Separador de milhares 2 2 2 6 3 4" xfId="6912"/>
    <cellStyle name="Separador de milhares 2 2 2 6 3 4 2" xfId="6913"/>
    <cellStyle name="Separador de milhares 2 2 2 6 3 4 2 2" xfId="6914"/>
    <cellStyle name="Separador de milhares 2 2 2 6 3 4 2 2 2" xfId="6915"/>
    <cellStyle name="Separador de milhares 2 2 2 6 3 4 3" xfId="6916"/>
    <cellStyle name="Separador de milhares 2 2 2 6 3 5" xfId="6917"/>
    <cellStyle name="Separador de milhares 2 2 2 6 3 5 2" xfId="6918"/>
    <cellStyle name="Separador de milhares 2 2 2 6 4" xfId="6919"/>
    <cellStyle name="Separador de milhares 2 2 2 6 4 2" xfId="6920"/>
    <cellStyle name="Separador de milhares 2 2 2 6 4 2 2" xfId="6921"/>
    <cellStyle name="Separador de milhares 2 2 2 6 4 2 2 2" xfId="6922"/>
    <cellStyle name="Separador de milhares 2 2 2 6 4 2 2 2 2" xfId="6923"/>
    <cellStyle name="Separador de milhares 2 2 2 6 4 2 2 2 2 2" xfId="6924"/>
    <cellStyle name="Separador de milhares 2 2 2 6 4 2 2 2 2 2 2" xfId="6925"/>
    <cellStyle name="Separador de milhares 2 2 2 6 4 2 2 2 3" xfId="6926"/>
    <cellStyle name="Separador de milhares 2 2 2 6 4 2 2 3" xfId="6927"/>
    <cellStyle name="Separador de milhares 2 2 2 6 4 2 2 3 2" xfId="6928"/>
    <cellStyle name="Separador de milhares 2 2 2 6 4 2 3" xfId="6929"/>
    <cellStyle name="Separador de milhares 2 2 2 6 4 2 3 2" xfId="6930"/>
    <cellStyle name="Separador de milhares 2 2 2 6 4 2 3 2 2" xfId="6931"/>
    <cellStyle name="Separador de milhares 2 2 2 6 4 2 4" xfId="6932"/>
    <cellStyle name="Separador de milhares 2 2 2 6 4 3" xfId="6933"/>
    <cellStyle name="Separador de milhares 2 2 2 6 4 3 2" xfId="6934"/>
    <cellStyle name="Separador de milhares 2 2 2 6 4 3 2 2" xfId="6935"/>
    <cellStyle name="Separador de milhares 2 2 2 6 4 3 2 2 2" xfId="6936"/>
    <cellStyle name="Separador de milhares 2 2 2 6 4 3 3" xfId="6937"/>
    <cellStyle name="Separador de milhares 2 2 2 6 4 4" xfId="6938"/>
    <cellStyle name="Separador de milhares 2 2 2 6 4 4 2" xfId="6939"/>
    <cellStyle name="Separador de milhares 2 2 2 6 5" xfId="6940"/>
    <cellStyle name="Separador de milhares 2 2 2 6 5 2" xfId="6941"/>
    <cellStyle name="Separador de milhares 2 2 2 6 5 2 2" xfId="6942"/>
    <cellStyle name="Separador de milhares 2 2 2 6 5 2 2 2" xfId="6943"/>
    <cellStyle name="Separador de milhares 2 2 2 6 5 2 2 2 2" xfId="6944"/>
    <cellStyle name="Separador de milhares 2 2 2 6 5 2 3" xfId="6945"/>
    <cellStyle name="Separador de milhares 2 2 2 6 5 3" xfId="6946"/>
    <cellStyle name="Separador de milhares 2 2 2 6 5 3 2" xfId="6947"/>
    <cellStyle name="Separador de milhares 2 2 2 6 6" xfId="6948"/>
    <cellStyle name="Separador de milhares 2 2 2 6 6 2" xfId="6949"/>
    <cellStyle name="Separador de milhares 2 2 2 6 6 2 2" xfId="6950"/>
    <cellStyle name="Separador de milhares 2 2 2 6 7" xfId="6951"/>
    <cellStyle name="Separador de milhares 2 2 2 7" xfId="6952"/>
    <cellStyle name="Separador de milhares 2 2 2 8" xfId="6953"/>
    <cellStyle name="Separador de milhares 2 2 2 9" xfId="6954"/>
    <cellStyle name="Separador de milhares 2 2 3" xfId="6955"/>
    <cellStyle name="Separador de milhares 2 2 3 2" xfId="6956"/>
    <cellStyle name="Separador de milhares 2 2 4" xfId="6957"/>
    <cellStyle name="Separador de milhares 2 2 4 2" xfId="6958"/>
    <cellStyle name="Separador de milhares 2 2 4 3" xfId="6959"/>
    <cellStyle name="Separador de milhares 2 2 4 4" xfId="6960"/>
    <cellStyle name="Separador de milhares 2 2 5" xfId="6961"/>
    <cellStyle name="Separador de milhares 2 2 6" xfId="6962"/>
    <cellStyle name="Separador de milhares 2 2 7" xfId="6963"/>
    <cellStyle name="Separador de milhares 2 2 7 2" xfId="6964"/>
    <cellStyle name="Separador de milhares 2 2 7 2 2" xfId="6965"/>
    <cellStyle name="Separador de milhares 2 2 7 2 2 2" xfId="6966"/>
    <cellStyle name="Separador de milhares 2 2 7 2 2 2 2" xfId="6967"/>
    <cellStyle name="Separador de milhares 2 2 7 2 2 2 2 2" xfId="6968"/>
    <cellStyle name="Separador de milhares 2 2 7 2 2 2 2 2 2" xfId="6969"/>
    <cellStyle name="Separador de milhares 2 2 7 2 2 2 2 2 2 2" xfId="6970"/>
    <cellStyle name="Separador de milhares 2 2 7 2 2 2 2 2 2 2 2" xfId="6971"/>
    <cellStyle name="Separador de milhares 2 2 7 2 2 2 2 2 2 2 2 2" xfId="6972"/>
    <cellStyle name="Separador de milhares 2 2 7 2 2 2 2 2 2 2 2 2 2" xfId="6973"/>
    <cellStyle name="Separador de milhares 2 2 7 2 2 2 2 2 2 2 2 2 2 2" xfId="6974"/>
    <cellStyle name="Separador de milhares 2 2 7 2 2 2 2 2 2 2 2 3" xfId="6975"/>
    <cellStyle name="Separador de milhares 2 2 7 2 2 2 2 2 2 2 3" xfId="6976"/>
    <cellStyle name="Separador de milhares 2 2 7 2 2 2 2 2 2 2 3 2" xfId="6977"/>
    <cellStyle name="Separador de milhares 2 2 7 2 2 2 2 2 2 3" xfId="6978"/>
    <cellStyle name="Separador de milhares 2 2 7 2 2 2 2 2 2 3 2" xfId="6979"/>
    <cellStyle name="Separador de milhares 2 2 7 2 2 2 2 2 2 3 2 2" xfId="6980"/>
    <cellStyle name="Separador de milhares 2 2 7 2 2 2 2 2 2 4" xfId="6981"/>
    <cellStyle name="Separador de milhares 2 2 7 2 2 2 2 2 3" xfId="6982"/>
    <cellStyle name="Separador de milhares 2 2 7 2 2 2 2 2 3 2" xfId="6983"/>
    <cellStyle name="Separador de milhares 2 2 7 2 2 2 2 2 3 2 2" xfId="6984"/>
    <cellStyle name="Separador de milhares 2 2 7 2 2 2 2 2 3 2 2 2" xfId="6985"/>
    <cellStyle name="Separador de milhares 2 2 7 2 2 2 2 2 3 3" xfId="6986"/>
    <cellStyle name="Separador de milhares 2 2 7 2 2 2 2 2 4" xfId="6987"/>
    <cellStyle name="Separador de milhares 2 2 7 2 2 2 2 2 4 2" xfId="6988"/>
    <cellStyle name="Separador de milhares 2 2 7 2 2 2 2 3" xfId="6989"/>
    <cellStyle name="Separador de milhares 2 2 7 2 2 2 2 3 2" xfId="6990"/>
    <cellStyle name="Separador de milhares 2 2 7 2 2 2 2 3 2 2" xfId="6991"/>
    <cellStyle name="Separador de milhares 2 2 7 2 2 2 2 3 2 2 2" xfId="6992"/>
    <cellStyle name="Separador de milhares 2 2 7 2 2 2 2 3 2 2 2 2" xfId="6993"/>
    <cellStyle name="Separador de milhares 2 2 7 2 2 2 2 3 2 3" xfId="6994"/>
    <cellStyle name="Separador de milhares 2 2 7 2 2 2 2 3 3" xfId="6995"/>
    <cellStyle name="Separador de milhares 2 2 7 2 2 2 2 3 3 2" xfId="6996"/>
    <cellStyle name="Separador de milhares 2 2 7 2 2 2 2 4" xfId="6997"/>
    <cellStyle name="Separador de milhares 2 2 7 2 2 2 2 4 2" xfId="6998"/>
    <cellStyle name="Separador de milhares 2 2 7 2 2 2 2 4 2 2" xfId="6999"/>
    <cellStyle name="Separador de milhares 2 2 7 2 2 2 2 5" xfId="7000"/>
    <cellStyle name="Separador de milhares 2 2 7 2 2 2 3" xfId="7001"/>
    <cellStyle name="Separador de milhares 2 2 7 2 2 2 3 2" xfId="7002"/>
    <cellStyle name="Separador de milhares 2 2 7 2 2 2 3 2 2" xfId="7003"/>
    <cellStyle name="Separador de milhares 2 2 7 2 2 2 3 2 2 2" xfId="7004"/>
    <cellStyle name="Separador de milhares 2 2 7 2 2 2 3 2 2 2 2" xfId="7005"/>
    <cellStyle name="Separador de milhares 2 2 7 2 2 2 3 2 2 2 2 2" xfId="7006"/>
    <cellStyle name="Separador de milhares 2 2 7 2 2 2 3 2 2 3" xfId="7007"/>
    <cellStyle name="Separador de milhares 2 2 7 2 2 2 3 2 3" xfId="7008"/>
    <cellStyle name="Separador de milhares 2 2 7 2 2 2 3 2 3 2" xfId="7009"/>
    <cellStyle name="Separador de milhares 2 2 7 2 2 2 3 3" xfId="7010"/>
    <cellStyle name="Separador de milhares 2 2 7 2 2 2 3 3 2" xfId="7011"/>
    <cellStyle name="Separador de milhares 2 2 7 2 2 2 3 3 2 2" xfId="7012"/>
    <cellStyle name="Separador de milhares 2 2 7 2 2 2 3 4" xfId="7013"/>
    <cellStyle name="Separador de milhares 2 2 7 2 2 2 4" xfId="7014"/>
    <cellStyle name="Separador de milhares 2 2 7 2 2 2 4 2" xfId="7015"/>
    <cellStyle name="Separador de milhares 2 2 7 2 2 2 4 2 2" xfId="7016"/>
    <cellStyle name="Separador de milhares 2 2 7 2 2 2 4 2 2 2" xfId="7017"/>
    <cellStyle name="Separador de milhares 2 2 7 2 2 2 4 3" xfId="7018"/>
    <cellStyle name="Separador de milhares 2 2 7 2 2 2 5" xfId="7019"/>
    <cellStyle name="Separador de milhares 2 2 7 2 2 2 5 2" xfId="7020"/>
    <cellStyle name="Separador de milhares 2 2 7 2 2 3" xfId="7021"/>
    <cellStyle name="Separador de milhares 2 2 7 2 2 3 2" xfId="7022"/>
    <cellStyle name="Separador de milhares 2 2 7 2 2 3 2 2" xfId="7023"/>
    <cellStyle name="Separador de milhares 2 2 7 2 2 3 2 2 2" xfId="7024"/>
    <cellStyle name="Separador de milhares 2 2 7 2 2 3 2 2 2 2" xfId="7025"/>
    <cellStyle name="Separador de milhares 2 2 7 2 2 3 2 2 2 2 2" xfId="7026"/>
    <cellStyle name="Separador de milhares 2 2 7 2 2 3 2 2 2 2 2 2" xfId="7027"/>
    <cellStyle name="Separador de milhares 2 2 7 2 2 3 2 2 2 3" xfId="7028"/>
    <cellStyle name="Separador de milhares 2 2 7 2 2 3 2 2 3" xfId="7029"/>
    <cellStyle name="Separador de milhares 2 2 7 2 2 3 2 2 3 2" xfId="7030"/>
    <cellStyle name="Separador de milhares 2 2 7 2 2 3 2 3" xfId="7031"/>
    <cellStyle name="Separador de milhares 2 2 7 2 2 3 2 3 2" xfId="7032"/>
    <cellStyle name="Separador de milhares 2 2 7 2 2 3 2 3 2 2" xfId="7033"/>
    <cellStyle name="Separador de milhares 2 2 7 2 2 3 2 4" xfId="7034"/>
    <cellStyle name="Separador de milhares 2 2 7 2 2 3 3" xfId="7035"/>
    <cellStyle name="Separador de milhares 2 2 7 2 2 3 3 2" xfId="7036"/>
    <cellStyle name="Separador de milhares 2 2 7 2 2 3 3 2 2" xfId="7037"/>
    <cellStyle name="Separador de milhares 2 2 7 2 2 3 3 2 2 2" xfId="7038"/>
    <cellStyle name="Separador de milhares 2 2 7 2 2 3 3 3" xfId="7039"/>
    <cellStyle name="Separador de milhares 2 2 7 2 2 3 4" xfId="7040"/>
    <cellStyle name="Separador de milhares 2 2 7 2 2 3 4 2" xfId="7041"/>
    <cellStyle name="Separador de milhares 2 2 7 2 2 4" xfId="7042"/>
    <cellStyle name="Separador de milhares 2 2 7 2 2 4 2" xfId="7043"/>
    <cellStyle name="Separador de milhares 2 2 7 2 2 4 2 2" xfId="7044"/>
    <cellStyle name="Separador de milhares 2 2 7 2 2 4 2 2 2" xfId="7045"/>
    <cellStyle name="Separador de milhares 2 2 7 2 2 4 2 2 2 2" xfId="7046"/>
    <cellStyle name="Separador de milhares 2 2 7 2 2 4 2 3" xfId="7047"/>
    <cellStyle name="Separador de milhares 2 2 7 2 2 4 3" xfId="7048"/>
    <cellStyle name="Separador de milhares 2 2 7 2 2 4 3 2" xfId="7049"/>
    <cellStyle name="Separador de milhares 2 2 7 2 2 5" xfId="7050"/>
    <cellStyle name="Separador de milhares 2 2 7 2 2 5 2" xfId="7051"/>
    <cellStyle name="Separador de milhares 2 2 7 2 2 5 2 2" xfId="7052"/>
    <cellStyle name="Separador de milhares 2 2 7 2 2 6" xfId="7053"/>
    <cellStyle name="Separador de milhares 2 2 7 2 3" xfId="7054"/>
    <cellStyle name="Separador de milhares 2 2 7 2 3 2" xfId="7055"/>
    <cellStyle name="Separador de milhares 2 2 7 2 3 2 2" xfId="7056"/>
    <cellStyle name="Separador de milhares 2 2 7 2 3 2 2 2" xfId="7057"/>
    <cellStyle name="Separador de milhares 2 2 7 2 3 2 2 2 2" xfId="7058"/>
    <cellStyle name="Separador de milhares 2 2 7 2 3 2 2 2 2 2" xfId="7059"/>
    <cellStyle name="Separador de milhares 2 2 7 2 3 2 2 2 2 2 2" xfId="7060"/>
    <cellStyle name="Separador de milhares 2 2 7 2 3 2 2 2 2 2 2 2" xfId="7061"/>
    <cellStyle name="Separador de milhares 2 2 7 2 3 2 2 2 2 3" xfId="7062"/>
    <cellStyle name="Separador de milhares 2 2 7 2 3 2 2 2 3" xfId="7063"/>
    <cellStyle name="Separador de milhares 2 2 7 2 3 2 2 2 3 2" xfId="7064"/>
    <cellStyle name="Separador de milhares 2 2 7 2 3 2 2 3" xfId="7065"/>
    <cellStyle name="Separador de milhares 2 2 7 2 3 2 2 3 2" xfId="7066"/>
    <cellStyle name="Separador de milhares 2 2 7 2 3 2 2 3 2 2" xfId="7067"/>
    <cellStyle name="Separador de milhares 2 2 7 2 3 2 2 4" xfId="7068"/>
    <cellStyle name="Separador de milhares 2 2 7 2 3 2 3" xfId="7069"/>
    <cellStyle name="Separador de milhares 2 2 7 2 3 2 3 2" xfId="7070"/>
    <cellStyle name="Separador de milhares 2 2 7 2 3 2 3 2 2" xfId="7071"/>
    <cellStyle name="Separador de milhares 2 2 7 2 3 2 3 2 2 2" xfId="7072"/>
    <cellStyle name="Separador de milhares 2 2 7 2 3 2 3 3" xfId="7073"/>
    <cellStyle name="Separador de milhares 2 2 7 2 3 2 4" xfId="7074"/>
    <cellStyle name="Separador de milhares 2 2 7 2 3 2 4 2" xfId="7075"/>
    <cellStyle name="Separador de milhares 2 2 7 2 3 3" xfId="7076"/>
    <cellStyle name="Separador de milhares 2 2 7 2 3 3 2" xfId="7077"/>
    <cellStyle name="Separador de milhares 2 2 7 2 3 3 2 2" xfId="7078"/>
    <cellStyle name="Separador de milhares 2 2 7 2 3 3 2 2 2" xfId="7079"/>
    <cellStyle name="Separador de milhares 2 2 7 2 3 3 2 2 2 2" xfId="7080"/>
    <cellStyle name="Separador de milhares 2 2 7 2 3 3 2 3" xfId="7081"/>
    <cellStyle name="Separador de milhares 2 2 7 2 3 3 3" xfId="7082"/>
    <cellStyle name="Separador de milhares 2 2 7 2 3 3 3 2" xfId="7083"/>
    <cellStyle name="Separador de milhares 2 2 7 2 3 4" xfId="7084"/>
    <cellStyle name="Separador de milhares 2 2 7 2 3 4 2" xfId="7085"/>
    <cellStyle name="Separador de milhares 2 2 7 2 3 4 2 2" xfId="7086"/>
    <cellStyle name="Separador de milhares 2 2 7 2 3 5" xfId="7087"/>
    <cellStyle name="Separador de milhares 2 2 7 2 4" xfId="7088"/>
    <cellStyle name="Separador de milhares 2 2 7 2 4 2" xfId="7089"/>
    <cellStyle name="Separador de milhares 2 2 7 2 4 2 2" xfId="7090"/>
    <cellStyle name="Separador de milhares 2 2 7 2 4 2 2 2" xfId="7091"/>
    <cellStyle name="Separador de milhares 2 2 7 2 4 2 2 2 2" xfId="7092"/>
    <cellStyle name="Separador de milhares 2 2 7 2 4 2 2 2 2 2" xfId="7093"/>
    <cellStyle name="Separador de milhares 2 2 7 2 4 2 2 3" xfId="7094"/>
    <cellStyle name="Separador de milhares 2 2 7 2 4 2 3" xfId="7095"/>
    <cellStyle name="Separador de milhares 2 2 7 2 4 2 3 2" xfId="7096"/>
    <cellStyle name="Separador de milhares 2 2 7 2 4 3" xfId="7097"/>
    <cellStyle name="Separador de milhares 2 2 7 2 4 3 2" xfId="7098"/>
    <cellStyle name="Separador de milhares 2 2 7 2 4 3 2 2" xfId="7099"/>
    <cellStyle name="Separador de milhares 2 2 7 2 4 4" xfId="7100"/>
    <cellStyle name="Separador de milhares 2 2 7 2 5" xfId="7101"/>
    <cellStyle name="Separador de milhares 2 2 7 2 5 2" xfId="7102"/>
    <cellStyle name="Separador de milhares 2 2 7 2 5 2 2" xfId="7103"/>
    <cellStyle name="Separador de milhares 2 2 7 2 5 2 2 2" xfId="7104"/>
    <cellStyle name="Separador de milhares 2 2 7 2 5 3" xfId="7105"/>
    <cellStyle name="Separador de milhares 2 2 7 2 6" xfId="7106"/>
    <cellStyle name="Separador de milhares 2 2 7 2 6 2" xfId="7107"/>
    <cellStyle name="Separador de milhares 2 2 7 3" xfId="7108"/>
    <cellStyle name="Separador de milhares 2 2 7 3 2" xfId="7109"/>
    <cellStyle name="Separador de milhares 2 2 7 3 2 2" xfId="7110"/>
    <cellStyle name="Separador de milhares 2 2 7 3 2 2 2" xfId="7111"/>
    <cellStyle name="Separador de milhares 2 2 7 3 2 2 2 2" xfId="7112"/>
    <cellStyle name="Separador de milhares 2 2 7 3 2 2 2 2 2" xfId="7113"/>
    <cellStyle name="Separador de milhares 2 2 7 3 2 2 2 2 2 2" xfId="7114"/>
    <cellStyle name="Separador de milhares 2 2 7 3 2 2 2 2 2 2 2" xfId="7115"/>
    <cellStyle name="Separador de milhares 2 2 7 3 2 2 2 2 2 2 2 2" xfId="7116"/>
    <cellStyle name="Separador de milhares 2 2 7 3 2 2 2 2 2 3" xfId="7117"/>
    <cellStyle name="Separador de milhares 2 2 7 3 2 2 2 2 3" xfId="7118"/>
    <cellStyle name="Separador de milhares 2 2 7 3 2 2 2 2 3 2" xfId="7119"/>
    <cellStyle name="Separador de milhares 2 2 7 3 2 2 2 3" xfId="7120"/>
    <cellStyle name="Separador de milhares 2 2 7 3 2 2 2 3 2" xfId="7121"/>
    <cellStyle name="Separador de milhares 2 2 7 3 2 2 2 3 2 2" xfId="7122"/>
    <cellStyle name="Separador de milhares 2 2 7 3 2 2 2 4" xfId="7123"/>
    <cellStyle name="Separador de milhares 2 2 7 3 2 2 3" xfId="7124"/>
    <cellStyle name="Separador de milhares 2 2 7 3 2 2 3 2" xfId="7125"/>
    <cellStyle name="Separador de milhares 2 2 7 3 2 2 3 2 2" xfId="7126"/>
    <cellStyle name="Separador de milhares 2 2 7 3 2 2 3 2 2 2" xfId="7127"/>
    <cellStyle name="Separador de milhares 2 2 7 3 2 2 3 3" xfId="7128"/>
    <cellStyle name="Separador de milhares 2 2 7 3 2 2 4" xfId="7129"/>
    <cellStyle name="Separador de milhares 2 2 7 3 2 2 4 2" xfId="7130"/>
    <cellStyle name="Separador de milhares 2 2 7 3 2 3" xfId="7131"/>
    <cellStyle name="Separador de milhares 2 2 7 3 2 3 2" xfId="7132"/>
    <cellStyle name="Separador de milhares 2 2 7 3 2 3 2 2" xfId="7133"/>
    <cellStyle name="Separador de milhares 2 2 7 3 2 3 2 2 2" xfId="7134"/>
    <cellStyle name="Separador de milhares 2 2 7 3 2 3 2 2 2 2" xfId="7135"/>
    <cellStyle name="Separador de milhares 2 2 7 3 2 3 2 3" xfId="7136"/>
    <cellStyle name="Separador de milhares 2 2 7 3 2 3 3" xfId="7137"/>
    <cellStyle name="Separador de milhares 2 2 7 3 2 3 3 2" xfId="7138"/>
    <cellStyle name="Separador de milhares 2 2 7 3 2 4" xfId="7139"/>
    <cellStyle name="Separador de milhares 2 2 7 3 2 4 2" xfId="7140"/>
    <cellStyle name="Separador de milhares 2 2 7 3 2 4 2 2" xfId="7141"/>
    <cellStyle name="Separador de milhares 2 2 7 3 2 5" xfId="7142"/>
    <cellStyle name="Separador de milhares 2 2 7 3 3" xfId="7143"/>
    <cellStyle name="Separador de milhares 2 2 7 3 3 2" xfId="7144"/>
    <cellStyle name="Separador de milhares 2 2 7 3 3 2 2" xfId="7145"/>
    <cellStyle name="Separador de milhares 2 2 7 3 3 2 2 2" xfId="7146"/>
    <cellStyle name="Separador de milhares 2 2 7 3 3 2 2 2 2" xfId="7147"/>
    <cellStyle name="Separador de milhares 2 2 7 3 3 2 2 2 2 2" xfId="7148"/>
    <cellStyle name="Separador de milhares 2 2 7 3 3 2 2 3" xfId="7149"/>
    <cellStyle name="Separador de milhares 2 2 7 3 3 2 3" xfId="7150"/>
    <cellStyle name="Separador de milhares 2 2 7 3 3 2 3 2" xfId="7151"/>
    <cellStyle name="Separador de milhares 2 2 7 3 3 3" xfId="7152"/>
    <cellStyle name="Separador de milhares 2 2 7 3 3 3 2" xfId="7153"/>
    <cellStyle name="Separador de milhares 2 2 7 3 3 3 2 2" xfId="7154"/>
    <cellStyle name="Separador de milhares 2 2 7 3 3 4" xfId="7155"/>
    <cellStyle name="Separador de milhares 2 2 7 3 4" xfId="7156"/>
    <cellStyle name="Separador de milhares 2 2 7 3 4 2" xfId="7157"/>
    <cellStyle name="Separador de milhares 2 2 7 3 4 2 2" xfId="7158"/>
    <cellStyle name="Separador de milhares 2 2 7 3 4 2 2 2" xfId="7159"/>
    <cellStyle name="Separador de milhares 2 2 7 3 4 3" xfId="7160"/>
    <cellStyle name="Separador de milhares 2 2 7 3 5" xfId="7161"/>
    <cellStyle name="Separador de milhares 2 2 7 3 5 2" xfId="7162"/>
    <cellStyle name="Separador de milhares 2 2 7 4" xfId="7163"/>
    <cellStyle name="Separador de milhares 2 2 7 4 2" xfId="7164"/>
    <cellStyle name="Separador de milhares 2 2 7 4 2 2" xfId="7165"/>
    <cellStyle name="Separador de milhares 2 2 7 4 2 2 2" xfId="7166"/>
    <cellStyle name="Separador de milhares 2 2 7 4 2 2 2 2" xfId="7167"/>
    <cellStyle name="Separador de milhares 2 2 7 4 2 2 2 2 2" xfId="7168"/>
    <cellStyle name="Separador de milhares 2 2 7 4 2 2 2 2 2 2" xfId="7169"/>
    <cellStyle name="Separador de milhares 2 2 7 4 2 2 2 3" xfId="7170"/>
    <cellStyle name="Separador de milhares 2 2 7 4 2 2 3" xfId="7171"/>
    <cellStyle name="Separador de milhares 2 2 7 4 2 2 3 2" xfId="7172"/>
    <cellStyle name="Separador de milhares 2 2 7 4 2 3" xfId="7173"/>
    <cellStyle name="Separador de milhares 2 2 7 4 2 3 2" xfId="7174"/>
    <cellStyle name="Separador de milhares 2 2 7 4 2 3 2 2" xfId="7175"/>
    <cellStyle name="Separador de milhares 2 2 7 4 2 4" xfId="7176"/>
    <cellStyle name="Separador de milhares 2 2 7 4 3" xfId="7177"/>
    <cellStyle name="Separador de milhares 2 2 7 4 3 2" xfId="7178"/>
    <cellStyle name="Separador de milhares 2 2 7 4 3 2 2" xfId="7179"/>
    <cellStyle name="Separador de milhares 2 2 7 4 3 2 2 2" xfId="7180"/>
    <cellStyle name="Separador de milhares 2 2 7 4 3 3" xfId="7181"/>
    <cellStyle name="Separador de milhares 2 2 7 4 4" xfId="7182"/>
    <cellStyle name="Separador de milhares 2 2 7 4 4 2" xfId="7183"/>
    <cellStyle name="Separador de milhares 2 2 7 5" xfId="7184"/>
    <cellStyle name="Separador de milhares 2 2 7 5 2" xfId="7185"/>
    <cellStyle name="Separador de milhares 2 2 7 5 2 2" xfId="7186"/>
    <cellStyle name="Separador de milhares 2 2 7 5 2 2 2" xfId="7187"/>
    <cellStyle name="Separador de milhares 2 2 7 5 2 2 2 2" xfId="7188"/>
    <cellStyle name="Separador de milhares 2 2 7 5 2 3" xfId="7189"/>
    <cellStyle name="Separador de milhares 2 2 7 5 3" xfId="7190"/>
    <cellStyle name="Separador de milhares 2 2 7 5 3 2" xfId="7191"/>
    <cellStyle name="Separador de milhares 2 2 7 6" xfId="7192"/>
    <cellStyle name="Separador de milhares 2 2 7 6 2" xfId="7193"/>
    <cellStyle name="Separador de milhares 2 2 7 6 2 2" xfId="7194"/>
    <cellStyle name="Separador de milhares 2 2 7 7" xfId="7195"/>
    <cellStyle name="Separador de milhares 2 2 8" xfId="7196"/>
    <cellStyle name="Separador de milhares 2 2 9" xfId="7197"/>
    <cellStyle name="Separador de milhares 2 20" xfId="7198"/>
    <cellStyle name="Separador de milhares 2 20 2" xfId="7199"/>
    <cellStyle name="Separador de milhares 2 20 3" xfId="7200"/>
    <cellStyle name="Separador de milhares 2 21" xfId="7201"/>
    <cellStyle name="Separador de milhares 2 21 2" xfId="7202"/>
    <cellStyle name="Separador de milhares 2 21 2 2" xfId="7203"/>
    <cellStyle name="Separador de milhares 2 21 2 3" xfId="7204"/>
    <cellStyle name="Separador de milhares 2 22" xfId="7205"/>
    <cellStyle name="Separador de milhares 2 23" xfId="7206"/>
    <cellStyle name="Separador de milhares 2 24" xfId="7207"/>
    <cellStyle name="Separador de milhares 2 25" xfId="7208"/>
    <cellStyle name="Separador de milhares 2 26" xfId="7209"/>
    <cellStyle name="Separador de milhares 2 27" xfId="7210"/>
    <cellStyle name="Separador de milhares 2 28" xfId="7211"/>
    <cellStyle name="Separador de milhares 2 29" xfId="7212"/>
    <cellStyle name="Separador de milhares 2 3" xfId="7213"/>
    <cellStyle name="Separador de milhares 2 3 2" xfId="7214"/>
    <cellStyle name="Separador de milhares 2 3 3" xfId="7215"/>
    <cellStyle name="Separador de milhares 2 30" xfId="7216"/>
    <cellStyle name="Separador de milhares 2 31" xfId="7217"/>
    <cellStyle name="Separador de milhares 2 32" xfId="7218"/>
    <cellStyle name="Separador de milhares 2 33" xfId="7219"/>
    <cellStyle name="Separador de milhares 2 34" xfId="7220"/>
    <cellStyle name="Separador de milhares 2 35" xfId="7221"/>
    <cellStyle name="Separador de milhares 2 36" xfId="7222"/>
    <cellStyle name="Separador de milhares 2 37" xfId="7223"/>
    <cellStyle name="Separador de milhares 2 38" xfId="7224"/>
    <cellStyle name="Separador de milhares 2 39" xfId="7225"/>
    <cellStyle name="Separador de milhares 2 4" xfId="7226"/>
    <cellStyle name="Separador de milhares 2 4 2" xfId="7227"/>
    <cellStyle name="Separador de milhares 2 4 3" xfId="7228"/>
    <cellStyle name="Separador de milhares 2 5" xfId="7229"/>
    <cellStyle name="Separador de milhares 2 5 2" xfId="7230"/>
    <cellStyle name="Separador de milhares 2 6" xfId="7231"/>
    <cellStyle name="Separador de milhares 2 6 2" xfId="7232"/>
    <cellStyle name="Separador de milhares 2 7" xfId="7233"/>
    <cellStyle name="Separador de milhares 2 7 2" xfId="7234"/>
    <cellStyle name="Separador de milhares 2 7 3" xfId="7235"/>
    <cellStyle name="Separador de milhares 2 8" xfId="7236"/>
    <cellStyle name="Separador de milhares 2 8 2" xfId="7237"/>
    <cellStyle name="Separador de milhares 2 8 3" xfId="7238"/>
    <cellStyle name="Separador de milhares 2 9" xfId="7239"/>
    <cellStyle name="Separador de milhares 2 9 2" xfId="7240"/>
    <cellStyle name="Separador de milhares 2 9 3" xfId="7241"/>
    <cellStyle name="Separador de milhares 20" xfId="7242"/>
    <cellStyle name="Separador de milhares 20 2" xfId="7243"/>
    <cellStyle name="Separador de milhares 20 2 2" xfId="7244"/>
    <cellStyle name="Separador de milhares 21" xfId="7245"/>
    <cellStyle name="Separador de milhares 21 2" xfId="7246"/>
    <cellStyle name="Separador de milhares 21 2 2" xfId="7247"/>
    <cellStyle name="Separador de milhares 22" xfId="7248"/>
    <cellStyle name="Separador de milhares 22 2" xfId="7249"/>
    <cellStyle name="Separador de milhares 22 2 2" xfId="7250"/>
    <cellStyle name="Separador de milhares 23" xfId="7251"/>
    <cellStyle name="Separador de milhares 23 2" xfId="7252"/>
    <cellStyle name="Separador de milhares 23 2 2" xfId="7253"/>
    <cellStyle name="Separador de milhares 24" xfId="7254"/>
    <cellStyle name="Separador de milhares 24 2" xfId="7255"/>
    <cellStyle name="Separador de milhares 24 2 2" xfId="7256"/>
    <cellStyle name="Separador de milhares 25" xfId="7257"/>
    <cellStyle name="Separador de milhares 25 2" xfId="7258"/>
    <cellStyle name="Separador de milhares 25 2 2" xfId="7259"/>
    <cellStyle name="Separador de milhares 26" xfId="7260"/>
    <cellStyle name="Separador de milhares 26 2" xfId="7261"/>
    <cellStyle name="Separador de milhares 26 2 2" xfId="7262"/>
    <cellStyle name="Separador de milhares 27" xfId="7263"/>
    <cellStyle name="Separador de milhares 27 2" xfId="7264"/>
    <cellStyle name="Separador de milhares 27 2 2" xfId="7265"/>
    <cellStyle name="Separador de milhares 28" xfId="7266"/>
    <cellStyle name="Separador de milhares 28 2" xfId="7267"/>
    <cellStyle name="Separador de milhares 28 2 2" xfId="7268"/>
    <cellStyle name="Separador de milhares 29" xfId="7269"/>
    <cellStyle name="Separador de milhares 29 2" xfId="7270"/>
    <cellStyle name="Separador de milhares 29 2 2" xfId="7271"/>
    <cellStyle name="Separador de milhares 3" xfId="7272"/>
    <cellStyle name="Separador de milhares 3 2" xfId="7273"/>
    <cellStyle name="Separador de milhares 3 2 2" xfId="7274"/>
    <cellStyle name="Separador de milhares 3 3" xfId="7275"/>
    <cellStyle name="Separador de milhares 3 4" xfId="7276"/>
    <cellStyle name="Separador de milhares 3 5" xfId="7277"/>
    <cellStyle name="Separador de milhares 3 6" xfId="7278"/>
    <cellStyle name="Separador de milhares 3 7" xfId="7279"/>
    <cellStyle name="Separador de milhares 30" xfId="7280"/>
    <cellStyle name="Separador de milhares 30 2" xfId="7281"/>
    <cellStyle name="Separador de milhares 30 2 2" xfId="7282"/>
    <cellStyle name="Separador de milhares 31" xfId="7283"/>
    <cellStyle name="Separador de milhares 31 2" xfId="7284"/>
    <cellStyle name="Separador de milhares 31 2 2" xfId="7285"/>
    <cellStyle name="Separador de milhares 32" xfId="7286"/>
    <cellStyle name="Separador de milhares 33" xfId="7287"/>
    <cellStyle name="Separador de milhares 34" xfId="7288"/>
    <cellStyle name="Separador de milhares 4" xfId="7289"/>
    <cellStyle name="Separador de milhares 4 10" xfId="7290"/>
    <cellStyle name="Separador de milhares 4 10 2" xfId="7291"/>
    <cellStyle name="Separador de milhares 4 11" xfId="7292"/>
    <cellStyle name="Separador de milhares 4 11 2" xfId="7293"/>
    <cellStyle name="Separador de milhares 4 12" xfId="7294"/>
    <cellStyle name="Separador de milhares 4 12 2" xfId="7295"/>
    <cellStyle name="Separador de milhares 4 13" xfId="7296"/>
    <cellStyle name="Separador de milhares 4 13 2" xfId="7297"/>
    <cellStyle name="Separador de milhares 4 14" xfId="7298"/>
    <cellStyle name="Separador de milhares 4 14 2" xfId="7299"/>
    <cellStyle name="Separador de milhares 4 15" xfId="7300"/>
    <cellStyle name="Separador de milhares 4 15 2" xfId="7301"/>
    <cellStyle name="Separador de milhares 4 16" xfId="7302"/>
    <cellStyle name="Separador de milhares 4 16 2" xfId="7303"/>
    <cellStyle name="Separador de milhares 4 17" xfId="7304"/>
    <cellStyle name="Separador de milhares 4 17 2" xfId="7305"/>
    <cellStyle name="Separador de milhares 4 18" xfId="7306"/>
    <cellStyle name="Separador de milhares 4 18 2" xfId="7307"/>
    <cellStyle name="Separador de milhares 4 19" xfId="7308"/>
    <cellStyle name="Separador de milhares 4 19 2" xfId="7309"/>
    <cellStyle name="Separador de milhares 4 2" xfId="7310"/>
    <cellStyle name="Separador de milhares 4 2 2" xfId="7311"/>
    <cellStyle name="Separador de milhares 4 20" xfId="7312"/>
    <cellStyle name="Separador de milhares 4 20 2" xfId="7313"/>
    <cellStyle name="Separador de milhares 4 21" xfId="7314"/>
    <cellStyle name="Separador de milhares 4 21 2" xfId="7315"/>
    <cellStyle name="Separador de milhares 4 22" xfId="7316"/>
    <cellStyle name="Separador de milhares 4 3" xfId="7317"/>
    <cellStyle name="Separador de milhares 4 3 2" xfId="7318"/>
    <cellStyle name="Separador de milhares 4 4" xfId="7319"/>
    <cellStyle name="Separador de milhares 4 4 2" xfId="7320"/>
    <cellStyle name="Separador de milhares 4 5" xfId="7321"/>
    <cellStyle name="Separador de milhares 4 5 2" xfId="7322"/>
    <cellStyle name="Separador de milhares 4 6" xfId="7323"/>
    <cellStyle name="Separador de milhares 4 6 2" xfId="7324"/>
    <cellStyle name="Separador de milhares 4 7" xfId="7325"/>
    <cellStyle name="Separador de milhares 4 7 2" xfId="7326"/>
    <cellStyle name="Separador de milhares 4 8" xfId="7327"/>
    <cellStyle name="Separador de milhares 4 8 2" xfId="7328"/>
    <cellStyle name="Separador de milhares 4 9" xfId="7329"/>
    <cellStyle name="Separador de milhares 4 9 2" xfId="7330"/>
    <cellStyle name="Separador de milhares 5" xfId="7331"/>
    <cellStyle name="Separador de milhares 5 2" xfId="7332"/>
    <cellStyle name="Separador de milhares 6" xfId="7333"/>
    <cellStyle name="Separador de milhares 6 2" xfId="7334"/>
    <cellStyle name="Separador de milhares 7" xfId="7335"/>
    <cellStyle name="Separador de milhares 8" xfId="7336"/>
    <cellStyle name="Separador de milhares 8 10" xfId="7337"/>
    <cellStyle name="Separador de milhares 8 10 2" xfId="7338"/>
    <cellStyle name="Separador de milhares 8 11" xfId="7339"/>
    <cellStyle name="Separador de milhares 8 11 2" xfId="7340"/>
    <cellStyle name="Separador de milhares 8 12" xfId="7341"/>
    <cellStyle name="Separador de milhares 8 12 2" xfId="7342"/>
    <cellStyle name="Separador de milhares 8 13" xfId="7343"/>
    <cellStyle name="Separador de milhares 8 13 2" xfId="7344"/>
    <cellStyle name="Separador de milhares 8 14" xfId="7345"/>
    <cellStyle name="Separador de milhares 8 14 2" xfId="7346"/>
    <cellStyle name="Separador de milhares 8 15" xfId="7347"/>
    <cellStyle name="Separador de milhares 8 15 2" xfId="7348"/>
    <cellStyle name="Separador de milhares 8 16" xfId="7349"/>
    <cellStyle name="Separador de milhares 8 16 2" xfId="7350"/>
    <cellStyle name="Separador de milhares 8 17" xfId="7351"/>
    <cellStyle name="Separador de milhares 8 17 2" xfId="7352"/>
    <cellStyle name="Separador de milhares 8 18" xfId="7353"/>
    <cellStyle name="Separador de milhares 8 18 2" xfId="7354"/>
    <cellStyle name="Separador de milhares 8 19" xfId="7355"/>
    <cellStyle name="Separador de milhares 8 19 2" xfId="7356"/>
    <cellStyle name="Separador de milhares 8 2" xfId="7357"/>
    <cellStyle name="Separador de milhares 8 2 2" xfId="7358"/>
    <cellStyle name="Separador de milhares 8 20" xfId="7359"/>
    <cellStyle name="Separador de milhares 8 20 2" xfId="7360"/>
    <cellStyle name="Separador de milhares 8 21" xfId="7361"/>
    <cellStyle name="Separador de milhares 8 21 2" xfId="7362"/>
    <cellStyle name="Separador de milhares 8 3" xfId="7363"/>
    <cellStyle name="Separador de milhares 8 3 2" xfId="7364"/>
    <cellStyle name="Separador de milhares 8 4" xfId="7365"/>
    <cellStyle name="Separador de milhares 8 4 2" xfId="7366"/>
    <cellStyle name="Separador de milhares 8 5" xfId="7367"/>
    <cellStyle name="Separador de milhares 8 5 2" xfId="7368"/>
    <cellStyle name="Separador de milhares 8 6" xfId="7369"/>
    <cellStyle name="Separador de milhares 8 6 2" xfId="7370"/>
    <cellStyle name="Separador de milhares 8 7" xfId="7371"/>
    <cellStyle name="Separador de milhares 8 7 2" xfId="7372"/>
    <cellStyle name="Separador de milhares 8 8" xfId="7373"/>
    <cellStyle name="Separador de milhares 8 8 2" xfId="7374"/>
    <cellStyle name="Separador de milhares 8 9" xfId="7375"/>
    <cellStyle name="Separador de milhares 8 9 2" xfId="7376"/>
    <cellStyle name="Separador de milhares 9" xfId="7377"/>
    <cellStyle name="showExposure" xfId="7378"/>
    <cellStyle name="showExposure 2" xfId="7379"/>
    <cellStyle name="Style 1" xfId="7380"/>
    <cellStyle name="TESTE" xfId="7381"/>
    <cellStyle name="Texto de Aviso 10" xfId="7382"/>
    <cellStyle name="Texto de Aviso 11" xfId="7383"/>
    <cellStyle name="Texto de Aviso 12" xfId="7384"/>
    <cellStyle name="Texto de Aviso 13" xfId="7385"/>
    <cellStyle name="Texto de Aviso 14" xfId="7386"/>
    <cellStyle name="Texto de Aviso 15" xfId="7387"/>
    <cellStyle name="Texto de Aviso 16" xfId="7388"/>
    <cellStyle name="Texto de Aviso 17" xfId="7389"/>
    <cellStyle name="Texto de Aviso 18" xfId="7390"/>
    <cellStyle name="Texto de Aviso 19" xfId="7391"/>
    <cellStyle name="Texto de Aviso 2" xfId="7392"/>
    <cellStyle name="Texto de Aviso 2 10" xfId="7393"/>
    <cellStyle name="Texto de Aviso 2 11" xfId="7394"/>
    <cellStyle name="Texto de Aviso 2 12" xfId="7395"/>
    <cellStyle name="Texto de Aviso 2 13" xfId="7396"/>
    <cellStyle name="Texto de Aviso 2 14" xfId="7397"/>
    <cellStyle name="Texto de Aviso 2 15" xfId="7398"/>
    <cellStyle name="Texto de Aviso 2 16" xfId="7399"/>
    <cellStyle name="Texto de Aviso 2 17" xfId="7400"/>
    <cellStyle name="Texto de Aviso 2 18" xfId="7401"/>
    <cellStyle name="Texto de Aviso 2 19" xfId="7402"/>
    <cellStyle name="Texto de Aviso 2 2" xfId="7403"/>
    <cellStyle name="Texto de Aviso 2 20" xfId="7404"/>
    <cellStyle name="Texto de Aviso 2 21" xfId="7405"/>
    <cellStyle name="Texto de Aviso 2 22" xfId="7406"/>
    <cellStyle name="Texto de Aviso 2 23" xfId="7407"/>
    <cellStyle name="Texto de Aviso 2 24" xfId="7408"/>
    <cellStyle name="Texto de Aviso 2 25" xfId="7409"/>
    <cellStyle name="Texto de Aviso 2 26" xfId="7410"/>
    <cellStyle name="Texto de Aviso 2 27" xfId="7411"/>
    <cellStyle name="Texto de Aviso 2 28" xfId="7412"/>
    <cellStyle name="Texto de Aviso 2 29" xfId="7413"/>
    <cellStyle name="Texto de Aviso 2 3" xfId="7414"/>
    <cellStyle name="Texto de Aviso 2 30" xfId="7415"/>
    <cellStyle name="Texto de Aviso 2 31" xfId="7416"/>
    <cellStyle name="Texto de Aviso 2 32" xfId="7417"/>
    <cellStyle name="Texto de Aviso 2 33" xfId="7418"/>
    <cellStyle name="Texto de Aviso 2 34" xfId="7419"/>
    <cellStyle name="Texto de Aviso 2 4" xfId="7420"/>
    <cellStyle name="Texto de Aviso 2 5" xfId="7421"/>
    <cellStyle name="Texto de Aviso 2 6" xfId="7422"/>
    <cellStyle name="Texto de Aviso 2 7" xfId="7423"/>
    <cellStyle name="Texto de Aviso 2 8" xfId="7424"/>
    <cellStyle name="Texto de Aviso 2 9" xfId="7425"/>
    <cellStyle name="Texto de Aviso 20" xfId="7426"/>
    <cellStyle name="Texto de Aviso 21" xfId="7427"/>
    <cellStyle name="Texto de Aviso 22" xfId="7428"/>
    <cellStyle name="Texto de Aviso 23" xfId="7429"/>
    <cellStyle name="Texto de Aviso 24" xfId="7430"/>
    <cellStyle name="Texto de Aviso 25" xfId="7431"/>
    <cellStyle name="Texto de Aviso 26" xfId="7432"/>
    <cellStyle name="Texto de Aviso 27" xfId="7433"/>
    <cellStyle name="Texto de Aviso 28" xfId="7434"/>
    <cellStyle name="Texto de Aviso 29" xfId="7435"/>
    <cellStyle name="Texto de Aviso 3" xfId="7436"/>
    <cellStyle name="Texto de Aviso 30" xfId="7437"/>
    <cellStyle name="Texto de Aviso 31" xfId="7438"/>
    <cellStyle name="Texto de Aviso 32" xfId="7439"/>
    <cellStyle name="Texto de Aviso 33" xfId="7440"/>
    <cellStyle name="Texto de Aviso 34" xfId="7441"/>
    <cellStyle name="Texto de Aviso 35" xfId="7442"/>
    <cellStyle name="Texto de Aviso 4" xfId="7443"/>
    <cellStyle name="Texto de Aviso 5" xfId="7444"/>
    <cellStyle name="Texto de Aviso 6" xfId="7445"/>
    <cellStyle name="Texto de Aviso 7" xfId="7446"/>
    <cellStyle name="Texto de Aviso 8" xfId="7447"/>
    <cellStyle name="Texto de Aviso 9" xfId="7448"/>
    <cellStyle name="Texto Explicativo 10" xfId="7449"/>
    <cellStyle name="Texto Explicativo 11" xfId="7450"/>
    <cellStyle name="Texto Explicativo 12" xfId="7451"/>
    <cellStyle name="Texto Explicativo 13" xfId="7452"/>
    <cellStyle name="Texto Explicativo 14" xfId="7453"/>
    <cellStyle name="Texto Explicativo 15" xfId="7454"/>
    <cellStyle name="Texto Explicativo 16" xfId="7455"/>
    <cellStyle name="Texto Explicativo 17" xfId="7456"/>
    <cellStyle name="Texto Explicativo 18" xfId="7457"/>
    <cellStyle name="Texto Explicativo 19" xfId="7458"/>
    <cellStyle name="Texto Explicativo 2" xfId="7459"/>
    <cellStyle name="Texto Explicativo 2 10" xfId="7460"/>
    <cellStyle name="Texto Explicativo 2 11" xfId="7461"/>
    <cellStyle name="Texto Explicativo 2 12" xfId="7462"/>
    <cellStyle name="Texto Explicativo 2 13" xfId="7463"/>
    <cellStyle name="Texto Explicativo 2 14" xfId="7464"/>
    <cellStyle name="Texto Explicativo 2 15" xfId="7465"/>
    <cellStyle name="Texto Explicativo 2 16" xfId="7466"/>
    <cellStyle name="Texto Explicativo 2 17" xfId="7467"/>
    <cellStyle name="Texto Explicativo 2 18" xfId="7468"/>
    <cellStyle name="Texto Explicativo 2 19" xfId="7469"/>
    <cellStyle name="Texto Explicativo 2 2" xfId="7470"/>
    <cellStyle name="Texto Explicativo 2 20" xfId="7471"/>
    <cellStyle name="Texto Explicativo 2 21" xfId="7472"/>
    <cellStyle name="Texto Explicativo 2 22" xfId="7473"/>
    <cellStyle name="Texto Explicativo 2 23" xfId="7474"/>
    <cellStyle name="Texto Explicativo 2 24" xfId="7475"/>
    <cellStyle name="Texto Explicativo 2 25" xfId="7476"/>
    <cellStyle name="Texto Explicativo 2 26" xfId="7477"/>
    <cellStyle name="Texto Explicativo 2 27" xfId="7478"/>
    <cellStyle name="Texto Explicativo 2 28" xfId="7479"/>
    <cellStyle name="Texto Explicativo 2 29" xfId="7480"/>
    <cellStyle name="Texto Explicativo 2 3" xfId="7481"/>
    <cellStyle name="Texto Explicativo 2 30" xfId="7482"/>
    <cellStyle name="Texto Explicativo 2 31" xfId="7483"/>
    <cellStyle name="Texto Explicativo 2 32" xfId="7484"/>
    <cellStyle name="Texto Explicativo 2 33" xfId="7485"/>
    <cellStyle name="Texto Explicativo 2 34" xfId="7486"/>
    <cellStyle name="Texto Explicativo 2 4" xfId="7487"/>
    <cellStyle name="Texto Explicativo 2 5" xfId="7488"/>
    <cellStyle name="Texto Explicativo 2 6" xfId="7489"/>
    <cellStyle name="Texto Explicativo 2 7" xfId="7490"/>
    <cellStyle name="Texto Explicativo 2 8" xfId="7491"/>
    <cellStyle name="Texto Explicativo 2 9" xfId="7492"/>
    <cellStyle name="Texto Explicativo 20" xfId="7493"/>
    <cellStyle name="Texto Explicativo 21" xfId="7494"/>
    <cellStyle name="Texto Explicativo 22" xfId="7495"/>
    <cellStyle name="Texto Explicativo 23" xfId="7496"/>
    <cellStyle name="Texto Explicativo 24" xfId="7497"/>
    <cellStyle name="Texto Explicativo 25" xfId="7498"/>
    <cellStyle name="Texto Explicativo 26" xfId="7499"/>
    <cellStyle name="Texto Explicativo 27" xfId="7500"/>
    <cellStyle name="Texto Explicativo 28" xfId="7501"/>
    <cellStyle name="Texto Explicativo 29" xfId="7502"/>
    <cellStyle name="Texto Explicativo 3" xfId="7503"/>
    <cellStyle name="Texto Explicativo 30" xfId="7504"/>
    <cellStyle name="Texto Explicativo 31" xfId="7505"/>
    <cellStyle name="Texto Explicativo 32" xfId="7506"/>
    <cellStyle name="Texto Explicativo 33" xfId="7507"/>
    <cellStyle name="Texto Explicativo 34" xfId="7508"/>
    <cellStyle name="Texto Explicativo 35" xfId="7509"/>
    <cellStyle name="Texto Explicativo 4" xfId="7510"/>
    <cellStyle name="Texto Explicativo 5" xfId="7511"/>
    <cellStyle name="Texto Explicativo 6" xfId="7512"/>
    <cellStyle name="Texto Explicativo 7" xfId="7513"/>
    <cellStyle name="Texto Explicativo 8" xfId="7514"/>
    <cellStyle name="Texto Explicativo 9" xfId="7515"/>
    <cellStyle name="þï_x0006_R_x000c_éþ&quot;_x000d_Üþß_x0007_Ù_x0016_ç4_x0007__x0001__x0001_" xfId="7516"/>
    <cellStyle name="Title" xfId="7517"/>
    <cellStyle name="TITULO" xfId="7518"/>
    <cellStyle name="Título 1 10" xfId="7519"/>
    <cellStyle name="Título 1 11" xfId="7520"/>
    <cellStyle name="Título 1 12" xfId="7521"/>
    <cellStyle name="Título 1 13" xfId="7522"/>
    <cellStyle name="Título 1 14" xfId="7523"/>
    <cellStyle name="Título 1 15" xfId="7524"/>
    <cellStyle name="Título 1 16" xfId="7525"/>
    <cellStyle name="Título 1 17" xfId="7526"/>
    <cellStyle name="Título 1 18" xfId="7527"/>
    <cellStyle name="Título 1 19" xfId="7528"/>
    <cellStyle name="Título 1 2" xfId="7529"/>
    <cellStyle name="Título 1 2 10" xfId="7530"/>
    <cellStyle name="Título 1 2 11" xfId="7531"/>
    <cellStyle name="Título 1 2 12" xfId="7532"/>
    <cellStyle name="Título 1 2 13" xfId="7533"/>
    <cellStyle name="Título 1 2 14" xfId="7534"/>
    <cellStyle name="Título 1 2 15" xfId="7535"/>
    <cellStyle name="Título 1 2 16" xfId="7536"/>
    <cellStyle name="Título 1 2 17" xfId="7537"/>
    <cellStyle name="Título 1 2 18" xfId="7538"/>
    <cellStyle name="Título 1 2 19" xfId="7539"/>
    <cellStyle name="Título 1 2 2" xfId="7540"/>
    <cellStyle name="Título 1 2 20" xfId="7541"/>
    <cellStyle name="Título 1 2 21" xfId="7542"/>
    <cellStyle name="Título 1 2 22" xfId="7543"/>
    <cellStyle name="Título 1 2 23" xfId="7544"/>
    <cellStyle name="Título 1 2 24" xfId="7545"/>
    <cellStyle name="Título 1 2 25" xfId="7546"/>
    <cellStyle name="Título 1 2 26" xfId="7547"/>
    <cellStyle name="Título 1 2 27" xfId="7548"/>
    <cellStyle name="Título 1 2 28" xfId="7549"/>
    <cellStyle name="Título 1 2 29" xfId="7550"/>
    <cellStyle name="Título 1 2 3" xfId="7551"/>
    <cellStyle name="Título 1 2 30" xfId="7552"/>
    <cellStyle name="Título 1 2 31" xfId="7553"/>
    <cellStyle name="Título 1 2 32" xfId="7554"/>
    <cellStyle name="Título 1 2 33" xfId="7555"/>
    <cellStyle name="Título 1 2 34" xfId="7556"/>
    <cellStyle name="Título 1 2 4" xfId="7557"/>
    <cellStyle name="Título 1 2 5" xfId="7558"/>
    <cellStyle name="Título 1 2 6" xfId="7559"/>
    <cellStyle name="Título 1 2 7" xfId="7560"/>
    <cellStyle name="Título 1 2 8" xfId="7561"/>
    <cellStyle name="Título 1 2 9" xfId="7562"/>
    <cellStyle name="Título 1 20" xfId="7563"/>
    <cellStyle name="Título 1 21" xfId="7564"/>
    <cellStyle name="Título 1 22" xfId="7565"/>
    <cellStyle name="Título 1 23" xfId="7566"/>
    <cellStyle name="Título 1 24" xfId="7567"/>
    <cellStyle name="Título 1 25" xfId="7568"/>
    <cellStyle name="Título 1 26" xfId="7569"/>
    <cellStyle name="Título 1 27" xfId="7570"/>
    <cellStyle name="Título 1 28" xfId="7571"/>
    <cellStyle name="Título 1 29" xfId="7572"/>
    <cellStyle name="Título 1 3" xfId="7573"/>
    <cellStyle name="Título 1 30" xfId="7574"/>
    <cellStyle name="Título 1 31" xfId="7575"/>
    <cellStyle name="Título 1 32" xfId="7576"/>
    <cellStyle name="Título 1 33" xfId="7577"/>
    <cellStyle name="Título 1 34" xfId="7578"/>
    <cellStyle name="Título 1 35" xfId="7579"/>
    <cellStyle name="Título 1 4" xfId="7580"/>
    <cellStyle name="Título 1 5" xfId="7581"/>
    <cellStyle name="Título 1 6" xfId="7582"/>
    <cellStyle name="Título 1 7" xfId="7583"/>
    <cellStyle name="Título 1 8" xfId="7584"/>
    <cellStyle name="Título 1 9" xfId="7585"/>
    <cellStyle name="Título 10" xfId="7586"/>
    <cellStyle name="Título 11" xfId="7587"/>
    <cellStyle name="Título 12" xfId="7588"/>
    <cellStyle name="Título 13" xfId="7589"/>
    <cellStyle name="Título 14" xfId="7590"/>
    <cellStyle name="Título 15" xfId="7591"/>
    <cellStyle name="Título 16" xfId="7592"/>
    <cellStyle name="Título 17" xfId="7593"/>
    <cellStyle name="Título 18" xfId="7594"/>
    <cellStyle name="Título 19" xfId="7595"/>
    <cellStyle name="Título 2 10" xfId="7596"/>
    <cellStyle name="Título 2 11" xfId="7597"/>
    <cellStyle name="Título 2 12" xfId="7598"/>
    <cellStyle name="Título 2 13" xfId="7599"/>
    <cellStyle name="Título 2 14" xfId="7600"/>
    <cellStyle name="Título 2 15" xfId="7601"/>
    <cellStyle name="Título 2 16" xfId="7602"/>
    <cellStyle name="Título 2 17" xfId="7603"/>
    <cellStyle name="Título 2 18" xfId="7604"/>
    <cellStyle name="Título 2 19" xfId="7605"/>
    <cellStyle name="Título 2 2" xfId="7606"/>
    <cellStyle name="Título 2 2 10" xfId="7607"/>
    <cellStyle name="Título 2 2 11" xfId="7608"/>
    <cellStyle name="Título 2 2 12" xfId="7609"/>
    <cellStyle name="Título 2 2 13" xfId="7610"/>
    <cellStyle name="Título 2 2 14" xfId="7611"/>
    <cellStyle name="Título 2 2 15" xfId="7612"/>
    <cellStyle name="Título 2 2 16" xfId="7613"/>
    <cellStyle name="Título 2 2 17" xfId="7614"/>
    <cellStyle name="Título 2 2 18" xfId="7615"/>
    <cellStyle name="Título 2 2 19" xfId="7616"/>
    <cellStyle name="Título 2 2 2" xfId="7617"/>
    <cellStyle name="Título 2 2 20" xfId="7618"/>
    <cellStyle name="Título 2 2 21" xfId="7619"/>
    <cellStyle name="Título 2 2 22" xfId="7620"/>
    <cellStyle name="Título 2 2 23" xfId="7621"/>
    <cellStyle name="Título 2 2 24" xfId="7622"/>
    <cellStyle name="Título 2 2 25" xfId="7623"/>
    <cellStyle name="Título 2 2 26" xfId="7624"/>
    <cellStyle name="Título 2 2 27" xfId="7625"/>
    <cellStyle name="Título 2 2 28" xfId="7626"/>
    <cellStyle name="Título 2 2 29" xfId="7627"/>
    <cellStyle name="Título 2 2 3" xfId="7628"/>
    <cellStyle name="Título 2 2 30" xfId="7629"/>
    <cellStyle name="Título 2 2 31" xfId="7630"/>
    <cellStyle name="Título 2 2 32" xfId="7631"/>
    <cellStyle name="Título 2 2 33" xfId="7632"/>
    <cellStyle name="Título 2 2 34" xfId="7633"/>
    <cellStyle name="Título 2 2 4" xfId="7634"/>
    <cellStyle name="Título 2 2 5" xfId="7635"/>
    <cellStyle name="Título 2 2 6" xfId="7636"/>
    <cellStyle name="Título 2 2 7" xfId="7637"/>
    <cellStyle name="Título 2 2 8" xfId="7638"/>
    <cellStyle name="Título 2 2 9" xfId="7639"/>
    <cellStyle name="Título 2 20" xfId="7640"/>
    <cellStyle name="Título 2 21" xfId="7641"/>
    <cellStyle name="Título 2 22" xfId="7642"/>
    <cellStyle name="Título 2 23" xfId="7643"/>
    <cellStyle name="Título 2 24" xfId="7644"/>
    <cellStyle name="Título 2 25" xfId="7645"/>
    <cellStyle name="Título 2 26" xfId="7646"/>
    <cellStyle name="Título 2 27" xfId="7647"/>
    <cellStyle name="Título 2 28" xfId="7648"/>
    <cellStyle name="Título 2 29" xfId="7649"/>
    <cellStyle name="Título 2 3" xfId="7650"/>
    <cellStyle name="Título 2 30" xfId="7651"/>
    <cellStyle name="Título 2 31" xfId="7652"/>
    <cellStyle name="Título 2 32" xfId="7653"/>
    <cellStyle name="Título 2 33" xfId="7654"/>
    <cellStyle name="Título 2 34" xfId="7655"/>
    <cellStyle name="Título 2 35" xfId="7656"/>
    <cellStyle name="Título 2 4" xfId="7657"/>
    <cellStyle name="Título 2 5" xfId="7658"/>
    <cellStyle name="Título 2 6" xfId="7659"/>
    <cellStyle name="Título 2 7" xfId="7660"/>
    <cellStyle name="Título 2 8" xfId="7661"/>
    <cellStyle name="Título 2 9" xfId="7662"/>
    <cellStyle name="Título 20" xfId="7663"/>
    <cellStyle name="Título 21" xfId="7664"/>
    <cellStyle name="Título 22" xfId="7665"/>
    <cellStyle name="Título 23" xfId="7666"/>
    <cellStyle name="Título 24" xfId="7667"/>
    <cellStyle name="Título 25" xfId="7668"/>
    <cellStyle name="Título 26" xfId="7669"/>
    <cellStyle name="Título 27" xfId="7670"/>
    <cellStyle name="Título 28" xfId="7671"/>
    <cellStyle name="Título 29" xfId="7672"/>
    <cellStyle name="Título 3 10" xfId="7673"/>
    <cellStyle name="Título 3 11" xfId="7674"/>
    <cellStyle name="Título 3 12" xfId="7675"/>
    <cellStyle name="Título 3 13" xfId="7676"/>
    <cellStyle name="Título 3 14" xfId="7677"/>
    <cellStyle name="Título 3 15" xfId="7678"/>
    <cellStyle name="Título 3 16" xfId="7679"/>
    <cellStyle name="Título 3 17" xfId="7680"/>
    <cellStyle name="Título 3 18" xfId="7681"/>
    <cellStyle name="Título 3 19" xfId="7682"/>
    <cellStyle name="Título 3 2" xfId="7683"/>
    <cellStyle name="Título 3 2 10" xfId="7684"/>
    <cellStyle name="Título 3 2 11" xfId="7685"/>
    <cellStyle name="Título 3 2 12" xfId="7686"/>
    <cellStyle name="Título 3 2 13" xfId="7687"/>
    <cellStyle name="Título 3 2 14" xfId="7688"/>
    <cellStyle name="Título 3 2 15" xfId="7689"/>
    <cellStyle name="Título 3 2 16" xfId="7690"/>
    <cellStyle name="Título 3 2 17" xfId="7691"/>
    <cellStyle name="Título 3 2 18" xfId="7692"/>
    <cellStyle name="Título 3 2 19" xfId="7693"/>
    <cellStyle name="Título 3 2 2" xfId="7694"/>
    <cellStyle name="Título 3 2 20" xfId="7695"/>
    <cellStyle name="Título 3 2 21" xfId="7696"/>
    <cellStyle name="Título 3 2 22" xfId="7697"/>
    <cellStyle name="Título 3 2 23" xfId="7698"/>
    <cellStyle name="Título 3 2 24" xfId="7699"/>
    <cellStyle name="Título 3 2 25" xfId="7700"/>
    <cellStyle name="Título 3 2 26" xfId="7701"/>
    <cellStyle name="Título 3 2 27" xfId="7702"/>
    <cellStyle name="Título 3 2 28" xfId="7703"/>
    <cellStyle name="Título 3 2 29" xfId="7704"/>
    <cellStyle name="Título 3 2 3" xfId="7705"/>
    <cellStyle name="Título 3 2 30" xfId="7706"/>
    <cellStyle name="Título 3 2 31" xfId="7707"/>
    <cellStyle name="Título 3 2 32" xfId="7708"/>
    <cellStyle name="Título 3 2 33" xfId="7709"/>
    <cellStyle name="Título 3 2 34" xfId="7710"/>
    <cellStyle name="Título 3 2 4" xfId="7711"/>
    <cellStyle name="Título 3 2 5" xfId="7712"/>
    <cellStyle name="Título 3 2 6" xfId="7713"/>
    <cellStyle name="Título 3 2 7" xfId="7714"/>
    <cellStyle name="Título 3 2 8" xfId="7715"/>
    <cellStyle name="Título 3 2 9" xfId="7716"/>
    <cellStyle name="Título 3 20" xfId="7717"/>
    <cellStyle name="Título 3 21" xfId="7718"/>
    <cellStyle name="Título 3 22" xfId="7719"/>
    <cellStyle name="Título 3 23" xfId="7720"/>
    <cellStyle name="Título 3 24" xfId="7721"/>
    <cellStyle name="Título 3 25" xfId="7722"/>
    <cellStyle name="Título 3 26" xfId="7723"/>
    <cellStyle name="Título 3 27" xfId="7724"/>
    <cellStyle name="Título 3 28" xfId="7725"/>
    <cellStyle name="Título 3 29" xfId="7726"/>
    <cellStyle name="Título 3 3" xfId="7727"/>
    <cellStyle name="Título 3 30" xfId="7728"/>
    <cellStyle name="Título 3 31" xfId="7729"/>
    <cellStyle name="Título 3 32" xfId="7730"/>
    <cellStyle name="Título 3 33" xfId="7731"/>
    <cellStyle name="Título 3 34" xfId="7732"/>
    <cellStyle name="Título 3 35" xfId="7733"/>
    <cellStyle name="Título 3 4" xfId="7734"/>
    <cellStyle name="Título 3 5" xfId="7735"/>
    <cellStyle name="Título 3 6" xfId="7736"/>
    <cellStyle name="Título 3 7" xfId="7737"/>
    <cellStyle name="Título 3 8" xfId="7738"/>
    <cellStyle name="Título 3 9" xfId="7739"/>
    <cellStyle name="Título 30" xfId="7740"/>
    <cellStyle name="Título 31" xfId="7741"/>
    <cellStyle name="Título 32" xfId="7742"/>
    <cellStyle name="Título 33" xfId="7743"/>
    <cellStyle name="Título 34" xfId="7744"/>
    <cellStyle name="Título 35" xfId="7745"/>
    <cellStyle name="Título 36" xfId="7746"/>
    <cellStyle name="Título 37" xfId="7747"/>
    <cellStyle name="Título 38" xfId="7748"/>
    <cellStyle name="Título 4 10" xfId="7749"/>
    <cellStyle name="Título 4 11" xfId="7750"/>
    <cellStyle name="Título 4 12" xfId="7751"/>
    <cellStyle name="Título 4 13" xfId="7752"/>
    <cellStyle name="Título 4 14" xfId="7753"/>
    <cellStyle name="Título 4 15" xfId="7754"/>
    <cellStyle name="Título 4 16" xfId="7755"/>
    <cellStyle name="Título 4 17" xfId="7756"/>
    <cellStyle name="Título 4 18" xfId="7757"/>
    <cellStyle name="Título 4 19" xfId="7758"/>
    <cellStyle name="Título 4 2" xfId="7759"/>
    <cellStyle name="Título 4 2 10" xfId="7760"/>
    <cellStyle name="Título 4 2 11" xfId="7761"/>
    <cellStyle name="Título 4 2 12" xfId="7762"/>
    <cellStyle name="Título 4 2 13" xfId="7763"/>
    <cellStyle name="Título 4 2 14" xfId="7764"/>
    <cellStyle name="Título 4 2 15" xfId="7765"/>
    <cellStyle name="Título 4 2 16" xfId="7766"/>
    <cellStyle name="Título 4 2 17" xfId="7767"/>
    <cellStyle name="Título 4 2 18" xfId="7768"/>
    <cellStyle name="Título 4 2 19" xfId="7769"/>
    <cellStyle name="Título 4 2 2" xfId="7770"/>
    <cellStyle name="Título 4 2 20" xfId="7771"/>
    <cellStyle name="Título 4 2 21" xfId="7772"/>
    <cellStyle name="Título 4 2 22" xfId="7773"/>
    <cellStyle name="Título 4 2 23" xfId="7774"/>
    <cellStyle name="Título 4 2 24" xfId="7775"/>
    <cellStyle name="Título 4 2 25" xfId="7776"/>
    <cellStyle name="Título 4 2 26" xfId="7777"/>
    <cellStyle name="Título 4 2 27" xfId="7778"/>
    <cellStyle name="Título 4 2 28" xfId="7779"/>
    <cellStyle name="Título 4 2 29" xfId="7780"/>
    <cellStyle name="Título 4 2 3" xfId="7781"/>
    <cellStyle name="Título 4 2 30" xfId="7782"/>
    <cellStyle name="Título 4 2 31" xfId="7783"/>
    <cellStyle name="Título 4 2 32" xfId="7784"/>
    <cellStyle name="Título 4 2 33" xfId="7785"/>
    <cellStyle name="Título 4 2 34" xfId="7786"/>
    <cellStyle name="Título 4 2 4" xfId="7787"/>
    <cellStyle name="Título 4 2 5" xfId="7788"/>
    <cellStyle name="Título 4 2 6" xfId="7789"/>
    <cellStyle name="Título 4 2 7" xfId="7790"/>
    <cellStyle name="Título 4 2 8" xfId="7791"/>
    <cellStyle name="Título 4 2 9" xfId="7792"/>
    <cellStyle name="Título 4 20" xfId="7793"/>
    <cellStyle name="Título 4 21" xfId="7794"/>
    <cellStyle name="Título 4 22" xfId="7795"/>
    <cellStyle name="Título 4 23" xfId="7796"/>
    <cellStyle name="Título 4 24" xfId="7797"/>
    <cellStyle name="Título 4 25" xfId="7798"/>
    <cellStyle name="Título 4 26" xfId="7799"/>
    <cellStyle name="Título 4 27" xfId="7800"/>
    <cellStyle name="Título 4 28" xfId="7801"/>
    <cellStyle name="Título 4 29" xfId="7802"/>
    <cellStyle name="Título 4 3" xfId="7803"/>
    <cellStyle name="Título 4 30" xfId="7804"/>
    <cellStyle name="Título 4 31" xfId="7805"/>
    <cellStyle name="Título 4 32" xfId="7806"/>
    <cellStyle name="Título 4 33" xfId="7807"/>
    <cellStyle name="Título 4 34" xfId="7808"/>
    <cellStyle name="Título 4 35" xfId="7809"/>
    <cellStyle name="Título 4 4" xfId="7810"/>
    <cellStyle name="Título 4 5" xfId="7811"/>
    <cellStyle name="Título 4 6" xfId="7812"/>
    <cellStyle name="Título 4 7" xfId="7813"/>
    <cellStyle name="Título 4 8" xfId="7814"/>
    <cellStyle name="Título 4 9" xfId="7815"/>
    <cellStyle name="Título 5" xfId="7816"/>
    <cellStyle name="Título 5 10" xfId="7817"/>
    <cellStyle name="Título 5 11" xfId="7818"/>
    <cellStyle name="Título 5 12" xfId="7819"/>
    <cellStyle name="Título 5 13" xfId="7820"/>
    <cellStyle name="Título 5 14" xfId="7821"/>
    <cellStyle name="Título 5 15" xfId="7822"/>
    <cellStyle name="Título 5 16" xfId="7823"/>
    <cellStyle name="Título 5 17" xfId="7824"/>
    <cellStyle name="Título 5 18" xfId="7825"/>
    <cellStyle name="Título 5 19" xfId="7826"/>
    <cellStyle name="Título 5 2" xfId="7827"/>
    <cellStyle name="Título 5 20" xfId="7828"/>
    <cellStyle name="Título 5 21" xfId="7829"/>
    <cellStyle name="Título 5 22" xfId="7830"/>
    <cellStyle name="Título 5 23" xfId="7831"/>
    <cellStyle name="Título 5 24" xfId="7832"/>
    <cellStyle name="Título 5 25" xfId="7833"/>
    <cellStyle name="Título 5 26" xfId="7834"/>
    <cellStyle name="Título 5 27" xfId="7835"/>
    <cellStyle name="Título 5 28" xfId="7836"/>
    <cellStyle name="Título 5 29" xfId="7837"/>
    <cellStyle name="Título 5 3" xfId="7838"/>
    <cellStyle name="Título 5 30" xfId="7839"/>
    <cellStyle name="Título 5 31" xfId="7840"/>
    <cellStyle name="Título 5 32" xfId="7841"/>
    <cellStyle name="Título 5 33" xfId="7842"/>
    <cellStyle name="Título 5 34" xfId="7843"/>
    <cellStyle name="Título 5 4" xfId="7844"/>
    <cellStyle name="Título 5 5" xfId="7845"/>
    <cellStyle name="Título 5 6" xfId="7846"/>
    <cellStyle name="Título 5 7" xfId="7847"/>
    <cellStyle name="Título 5 8" xfId="7848"/>
    <cellStyle name="Título 5 9" xfId="7849"/>
    <cellStyle name="Título 6" xfId="7850"/>
    <cellStyle name="Título 7" xfId="7851"/>
    <cellStyle name="Título 8" xfId="7852"/>
    <cellStyle name="Título 9" xfId="7853"/>
    <cellStyle name="Titulo1" xfId="7854"/>
    <cellStyle name="Titulo2" xfId="7855"/>
    <cellStyle name="Total 10" xfId="7856"/>
    <cellStyle name="Total 11" xfId="7857"/>
    <cellStyle name="Total 12" xfId="7858"/>
    <cellStyle name="Total 13" xfId="7859"/>
    <cellStyle name="Total 14" xfId="7860"/>
    <cellStyle name="Total 15" xfId="7861"/>
    <cellStyle name="Total 16" xfId="7862"/>
    <cellStyle name="Total 17" xfId="7863"/>
    <cellStyle name="Total 18" xfId="7864"/>
    <cellStyle name="Total 19" xfId="7865"/>
    <cellStyle name="Total 2" xfId="7866"/>
    <cellStyle name="Total 2 10" xfId="7867"/>
    <cellStyle name="Total 2 11" xfId="7868"/>
    <cellStyle name="Total 2 12" xfId="7869"/>
    <cellStyle name="Total 2 13" xfId="7870"/>
    <cellStyle name="Total 2 14" xfId="7871"/>
    <cellStyle name="Total 2 15" xfId="7872"/>
    <cellStyle name="Total 2 16" xfId="7873"/>
    <cellStyle name="Total 2 17" xfId="7874"/>
    <cellStyle name="Total 2 18" xfId="7875"/>
    <cellStyle name="Total 2 19" xfId="7876"/>
    <cellStyle name="Total 2 2" xfId="7877"/>
    <cellStyle name="Total 2 20" xfId="7878"/>
    <cellStyle name="Total 2 21" xfId="7879"/>
    <cellStyle name="Total 2 22" xfId="7880"/>
    <cellStyle name="Total 2 23" xfId="7881"/>
    <cellStyle name="Total 2 24" xfId="7882"/>
    <cellStyle name="Total 2 25" xfId="7883"/>
    <cellStyle name="Total 2 26" xfId="7884"/>
    <cellStyle name="Total 2 27" xfId="7885"/>
    <cellStyle name="Total 2 28" xfId="7886"/>
    <cellStyle name="Total 2 29" xfId="7887"/>
    <cellStyle name="Total 2 3" xfId="7888"/>
    <cellStyle name="Total 2 30" xfId="7889"/>
    <cellStyle name="Total 2 31" xfId="7890"/>
    <cellStyle name="Total 2 32" xfId="7891"/>
    <cellStyle name="Total 2 33" xfId="7892"/>
    <cellStyle name="Total 2 34" xfId="7893"/>
    <cellStyle name="Total 2 4" xfId="7894"/>
    <cellStyle name="Total 2 5" xfId="7895"/>
    <cellStyle name="Total 2 6" xfId="7896"/>
    <cellStyle name="Total 2 7" xfId="7897"/>
    <cellStyle name="Total 2 8" xfId="7898"/>
    <cellStyle name="Total 2 9" xfId="7899"/>
    <cellStyle name="Total 20" xfId="7900"/>
    <cellStyle name="Total 21" xfId="7901"/>
    <cellStyle name="Total 22" xfId="7902"/>
    <cellStyle name="Total 23" xfId="7903"/>
    <cellStyle name="Total 24" xfId="7904"/>
    <cellStyle name="Total 25" xfId="7905"/>
    <cellStyle name="Total 26" xfId="7906"/>
    <cellStyle name="Total 27" xfId="7907"/>
    <cellStyle name="Total 28" xfId="7908"/>
    <cellStyle name="Total 29" xfId="7909"/>
    <cellStyle name="Total 3" xfId="7910"/>
    <cellStyle name="Total 30" xfId="7911"/>
    <cellStyle name="Total 31" xfId="7912"/>
    <cellStyle name="Total 32" xfId="7913"/>
    <cellStyle name="Total 33" xfId="7914"/>
    <cellStyle name="Total 34" xfId="7915"/>
    <cellStyle name="Total 35" xfId="7916"/>
    <cellStyle name="Total 4" xfId="7917"/>
    <cellStyle name="Total 5" xfId="7918"/>
    <cellStyle name="Total 6" xfId="7919"/>
    <cellStyle name="Total 7" xfId="7920"/>
    <cellStyle name="Total 8" xfId="7921"/>
    <cellStyle name="Total 9" xfId="7922"/>
    <cellStyle name="Vírgula" xfId="1" builtinId="3"/>
    <cellStyle name="Vírgula 10" xfId="7936"/>
    <cellStyle name="Vírgula 2" xfId="6"/>
    <cellStyle name="Vírgula 2 2" xfId="7923"/>
    <cellStyle name="Vírgula 3" xfId="7924"/>
    <cellStyle name="Vírgula 3 2" xfId="7925"/>
    <cellStyle name="Vírgula 3 3" xfId="7926"/>
    <cellStyle name="Vírgula 3 4" xfId="7927"/>
    <cellStyle name="Vírgula 4" xfId="7928"/>
    <cellStyle name="Vírgula 5" xfId="7929"/>
    <cellStyle name="Vírgula 5 4" xfId="7940"/>
    <cellStyle name="Vírgula 6" xfId="7930"/>
    <cellStyle name="Vírgula 7" xfId="7931"/>
    <cellStyle name="Vírgula 8" xfId="7932"/>
    <cellStyle name="Vírgula 9" xfId="7933"/>
    <cellStyle name="Warning Text" xfId="7934"/>
    <cellStyle name="xx" xfId="7935"/>
  </cellStyles>
  <dxfs count="0"/>
  <tableStyles count="0" defaultTableStyle="TableStyleMedium9" defaultPivotStyle="PivotStyleLight16"/>
  <colors>
    <mruColors>
      <color rgb="FFE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w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0</xdr:row>
      <xdr:rowOff>0</xdr:rowOff>
    </xdr:from>
    <xdr:to>
      <xdr:col>8</xdr:col>
      <xdr:colOff>400050</xdr:colOff>
      <xdr:row>2</xdr:row>
      <xdr:rowOff>25301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0"/>
          <a:ext cx="3114675" cy="292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92189</xdr:colOff>
      <xdr:row>45</xdr:row>
      <xdr:rowOff>28575</xdr:rowOff>
    </xdr:from>
    <xdr:to>
      <xdr:col>11</xdr:col>
      <xdr:colOff>606644</xdr:colOff>
      <xdr:row>49</xdr:row>
      <xdr:rowOff>225644</xdr:rowOff>
    </xdr:to>
    <xdr:pic>
      <xdr:nvPicPr>
        <xdr:cNvPr id="12" name="Imagem 2" descr="squares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contrast="-6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89" y="6486525"/>
          <a:ext cx="5162655" cy="8447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10511</xdr:rowOff>
    </xdr:from>
    <xdr:to>
      <xdr:col>2</xdr:col>
      <xdr:colOff>123825</xdr:colOff>
      <xdr:row>50</xdr:row>
      <xdr:rowOff>13138</xdr:rowOff>
    </xdr:to>
    <xdr:pic>
      <xdr:nvPicPr>
        <xdr:cNvPr id="13" name="Objeto 14"/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93" r="-204" b="-175"/>
        <a:stretch>
          <a:fillRect/>
        </a:stretch>
      </xdr:blipFill>
      <xdr:spPr bwMode="auto">
        <a:xfrm>
          <a:off x="0" y="10511"/>
          <a:ext cx="806997" cy="8864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104776</xdr:rowOff>
    </xdr:from>
    <xdr:to>
      <xdr:col>4</xdr:col>
      <xdr:colOff>400050</xdr:colOff>
      <xdr:row>3</xdr:row>
      <xdr:rowOff>6144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6"/>
          <a:ext cx="381952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4</xdr:row>
      <xdr:rowOff>66675</xdr:rowOff>
    </xdr:from>
    <xdr:to>
      <xdr:col>0</xdr:col>
      <xdr:colOff>152400</xdr:colOff>
      <xdr:row>4</xdr:row>
      <xdr:rowOff>112394</xdr:rowOff>
    </xdr:to>
    <xdr:sp macro="" textlink="">
      <xdr:nvSpPr>
        <xdr:cNvPr id="4" name="Seta para a direita 3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11</xdr:row>
      <xdr:rowOff>66675</xdr:rowOff>
    </xdr:from>
    <xdr:to>
      <xdr:col>0</xdr:col>
      <xdr:colOff>152400</xdr:colOff>
      <xdr:row>11</xdr:row>
      <xdr:rowOff>112394</xdr:rowOff>
    </xdr:to>
    <xdr:sp macro="" textlink="">
      <xdr:nvSpPr>
        <xdr:cNvPr id="5" name="Seta para a direita 4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23</xdr:row>
      <xdr:rowOff>66675</xdr:rowOff>
    </xdr:from>
    <xdr:to>
      <xdr:col>0</xdr:col>
      <xdr:colOff>152400</xdr:colOff>
      <xdr:row>23</xdr:row>
      <xdr:rowOff>112394</xdr:rowOff>
    </xdr:to>
    <xdr:sp macro="" textlink="">
      <xdr:nvSpPr>
        <xdr:cNvPr id="6" name="Seta para a direita 5"/>
        <xdr:cNvSpPr/>
      </xdr:nvSpPr>
      <xdr:spPr>
        <a:xfrm>
          <a:off x="38100" y="17430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35</xdr:row>
      <xdr:rowOff>66675</xdr:rowOff>
    </xdr:from>
    <xdr:to>
      <xdr:col>0</xdr:col>
      <xdr:colOff>152400</xdr:colOff>
      <xdr:row>35</xdr:row>
      <xdr:rowOff>112394</xdr:rowOff>
    </xdr:to>
    <xdr:sp macro="" textlink="">
      <xdr:nvSpPr>
        <xdr:cNvPr id="7" name="Seta para a direita 6"/>
        <xdr:cNvSpPr/>
      </xdr:nvSpPr>
      <xdr:spPr>
        <a:xfrm>
          <a:off x="38100" y="35909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43</xdr:row>
      <xdr:rowOff>66675</xdr:rowOff>
    </xdr:from>
    <xdr:to>
      <xdr:col>0</xdr:col>
      <xdr:colOff>152400</xdr:colOff>
      <xdr:row>43</xdr:row>
      <xdr:rowOff>112394</xdr:rowOff>
    </xdr:to>
    <xdr:sp macro="" textlink="">
      <xdr:nvSpPr>
        <xdr:cNvPr id="8" name="Seta para a direita 7"/>
        <xdr:cNvSpPr/>
      </xdr:nvSpPr>
      <xdr:spPr>
        <a:xfrm>
          <a:off x="38100" y="54387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53</xdr:row>
      <xdr:rowOff>66675</xdr:rowOff>
    </xdr:from>
    <xdr:to>
      <xdr:col>0</xdr:col>
      <xdr:colOff>152400</xdr:colOff>
      <xdr:row>53</xdr:row>
      <xdr:rowOff>112394</xdr:rowOff>
    </xdr:to>
    <xdr:sp macro="" textlink="">
      <xdr:nvSpPr>
        <xdr:cNvPr id="9" name="Seta para a direita 8"/>
        <xdr:cNvSpPr/>
      </xdr:nvSpPr>
      <xdr:spPr>
        <a:xfrm>
          <a:off x="38100" y="66770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63</xdr:row>
      <xdr:rowOff>66675</xdr:rowOff>
    </xdr:from>
    <xdr:to>
      <xdr:col>0</xdr:col>
      <xdr:colOff>152400</xdr:colOff>
      <xdr:row>63</xdr:row>
      <xdr:rowOff>112394</xdr:rowOff>
    </xdr:to>
    <xdr:sp macro="" textlink="">
      <xdr:nvSpPr>
        <xdr:cNvPr id="10" name="Seta para a direita 9"/>
        <xdr:cNvSpPr/>
      </xdr:nvSpPr>
      <xdr:spPr>
        <a:xfrm>
          <a:off x="38100" y="82200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63</xdr:row>
      <xdr:rowOff>66675</xdr:rowOff>
    </xdr:from>
    <xdr:to>
      <xdr:col>0</xdr:col>
      <xdr:colOff>152400</xdr:colOff>
      <xdr:row>63</xdr:row>
      <xdr:rowOff>112394</xdr:rowOff>
    </xdr:to>
    <xdr:sp macro="" textlink="">
      <xdr:nvSpPr>
        <xdr:cNvPr id="11" name="Seta para a direita 10"/>
        <xdr:cNvSpPr/>
      </xdr:nvSpPr>
      <xdr:spPr>
        <a:xfrm>
          <a:off x="38100" y="97536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69</xdr:row>
      <xdr:rowOff>66675</xdr:rowOff>
    </xdr:from>
    <xdr:to>
      <xdr:col>0</xdr:col>
      <xdr:colOff>152400</xdr:colOff>
      <xdr:row>69</xdr:row>
      <xdr:rowOff>112394</xdr:rowOff>
    </xdr:to>
    <xdr:sp macro="" textlink="">
      <xdr:nvSpPr>
        <xdr:cNvPr id="12" name="Seta para a direita 11"/>
        <xdr:cNvSpPr/>
      </xdr:nvSpPr>
      <xdr:spPr>
        <a:xfrm>
          <a:off x="38100" y="97536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69</xdr:row>
      <xdr:rowOff>66675</xdr:rowOff>
    </xdr:from>
    <xdr:to>
      <xdr:col>0</xdr:col>
      <xdr:colOff>152400</xdr:colOff>
      <xdr:row>69</xdr:row>
      <xdr:rowOff>112394</xdr:rowOff>
    </xdr:to>
    <xdr:sp macro="" textlink="">
      <xdr:nvSpPr>
        <xdr:cNvPr id="13" name="Seta para a direita 12"/>
        <xdr:cNvSpPr/>
      </xdr:nvSpPr>
      <xdr:spPr>
        <a:xfrm>
          <a:off x="38100" y="97536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79</xdr:row>
      <xdr:rowOff>66675</xdr:rowOff>
    </xdr:from>
    <xdr:to>
      <xdr:col>0</xdr:col>
      <xdr:colOff>152400</xdr:colOff>
      <xdr:row>79</xdr:row>
      <xdr:rowOff>112394</xdr:rowOff>
    </xdr:to>
    <xdr:sp macro="" textlink="">
      <xdr:nvSpPr>
        <xdr:cNvPr id="14" name="Seta para a direita 13"/>
        <xdr:cNvSpPr/>
      </xdr:nvSpPr>
      <xdr:spPr>
        <a:xfrm>
          <a:off x="38100" y="106775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79</xdr:row>
      <xdr:rowOff>66675</xdr:rowOff>
    </xdr:from>
    <xdr:to>
      <xdr:col>0</xdr:col>
      <xdr:colOff>152400</xdr:colOff>
      <xdr:row>79</xdr:row>
      <xdr:rowOff>112394</xdr:rowOff>
    </xdr:to>
    <xdr:sp macro="" textlink="">
      <xdr:nvSpPr>
        <xdr:cNvPr id="15" name="Seta para a direita 14"/>
        <xdr:cNvSpPr/>
      </xdr:nvSpPr>
      <xdr:spPr>
        <a:xfrm>
          <a:off x="38100" y="106775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85</xdr:row>
      <xdr:rowOff>66675</xdr:rowOff>
    </xdr:from>
    <xdr:to>
      <xdr:col>0</xdr:col>
      <xdr:colOff>152400</xdr:colOff>
      <xdr:row>85</xdr:row>
      <xdr:rowOff>112394</xdr:rowOff>
    </xdr:to>
    <xdr:sp macro="" textlink="">
      <xdr:nvSpPr>
        <xdr:cNvPr id="16" name="Seta para a direita 15"/>
        <xdr:cNvSpPr/>
      </xdr:nvSpPr>
      <xdr:spPr>
        <a:xfrm>
          <a:off x="38100" y="122110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85</xdr:row>
      <xdr:rowOff>66675</xdr:rowOff>
    </xdr:from>
    <xdr:to>
      <xdr:col>0</xdr:col>
      <xdr:colOff>152400</xdr:colOff>
      <xdr:row>85</xdr:row>
      <xdr:rowOff>112394</xdr:rowOff>
    </xdr:to>
    <xdr:sp macro="" textlink="">
      <xdr:nvSpPr>
        <xdr:cNvPr id="17" name="Seta para a direita 16"/>
        <xdr:cNvSpPr/>
      </xdr:nvSpPr>
      <xdr:spPr>
        <a:xfrm>
          <a:off x="38100" y="122110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6</xdr:col>
      <xdr:colOff>419100</xdr:colOff>
      <xdr:row>1</xdr:row>
      <xdr:rowOff>47625</xdr:rowOff>
    </xdr:from>
    <xdr:to>
      <xdr:col>7</xdr:col>
      <xdr:colOff>428625</xdr:colOff>
      <xdr:row>2</xdr:row>
      <xdr:rowOff>114300</xdr:rowOff>
    </xdr:to>
    <xdr:sp macro="" textlink="">
      <xdr:nvSpPr>
        <xdr:cNvPr id="18" name="Seta para a esquerda 17">
          <a:hlinkClick xmlns:r="http://schemas.openxmlformats.org/officeDocument/2006/relationships" r:id="rId2"/>
        </xdr:cNvPr>
        <xdr:cNvSpPr/>
      </xdr:nvSpPr>
      <xdr:spPr>
        <a:xfrm>
          <a:off x="5219700" y="20002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0</xdr:row>
      <xdr:rowOff>47625</xdr:rowOff>
    </xdr:from>
    <xdr:to>
      <xdr:col>2</xdr:col>
      <xdr:colOff>561975</xdr:colOff>
      <xdr:row>2</xdr:row>
      <xdr:rowOff>101393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387667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4</xdr:row>
      <xdr:rowOff>66675</xdr:rowOff>
    </xdr:from>
    <xdr:to>
      <xdr:col>0</xdr:col>
      <xdr:colOff>152400</xdr:colOff>
      <xdr:row>4</xdr:row>
      <xdr:rowOff>112394</xdr:rowOff>
    </xdr:to>
    <xdr:sp macro="" textlink="">
      <xdr:nvSpPr>
        <xdr:cNvPr id="4" name="Seta para a direita 3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27</xdr:row>
      <xdr:rowOff>66675</xdr:rowOff>
    </xdr:from>
    <xdr:to>
      <xdr:col>0</xdr:col>
      <xdr:colOff>152400</xdr:colOff>
      <xdr:row>27</xdr:row>
      <xdr:rowOff>112394</xdr:rowOff>
    </xdr:to>
    <xdr:sp macro="" textlink="">
      <xdr:nvSpPr>
        <xdr:cNvPr id="5" name="Seta para a direita 4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41</xdr:row>
      <xdr:rowOff>66675</xdr:rowOff>
    </xdr:from>
    <xdr:to>
      <xdr:col>0</xdr:col>
      <xdr:colOff>152400</xdr:colOff>
      <xdr:row>41</xdr:row>
      <xdr:rowOff>112394</xdr:rowOff>
    </xdr:to>
    <xdr:sp macro="" textlink="">
      <xdr:nvSpPr>
        <xdr:cNvPr id="6" name="Seta para a direita 5"/>
        <xdr:cNvSpPr/>
      </xdr:nvSpPr>
      <xdr:spPr>
        <a:xfrm>
          <a:off x="38100" y="44005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55</xdr:row>
      <xdr:rowOff>66675</xdr:rowOff>
    </xdr:from>
    <xdr:to>
      <xdr:col>0</xdr:col>
      <xdr:colOff>152400</xdr:colOff>
      <xdr:row>55</xdr:row>
      <xdr:rowOff>112394</xdr:rowOff>
    </xdr:to>
    <xdr:sp macro="" textlink="">
      <xdr:nvSpPr>
        <xdr:cNvPr id="7" name="Seta para a direita 6"/>
        <xdr:cNvSpPr/>
      </xdr:nvSpPr>
      <xdr:spPr>
        <a:xfrm>
          <a:off x="38100" y="65722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70</xdr:row>
      <xdr:rowOff>66675</xdr:rowOff>
    </xdr:from>
    <xdr:to>
      <xdr:col>0</xdr:col>
      <xdr:colOff>152400</xdr:colOff>
      <xdr:row>70</xdr:row>
      <xdr:rowOff>112394</xdr:rowOff>
    </xdr:to>
    <xdr:sp macro="" textlink="">
      <xdr:nvSpPr>
        <xdr:cNvPr id="8" name="Seta para a direita 7"/>
        <xdr:cNvSpPr/>
      </xdr:nvSpPr>
      <xdr:spPr>
        <a:xfrm>
          <a:off x="38100" y="89058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104</xdr:row>
      <xdr:rowOff>66675</xdr:rowOff>
    </xdr:from>
    <xdr:to>
      <xdr:col>0</xdr:col>
      <xdr:colOff>152400</xdr:colOff>
      <xdr:row>104</xdr:row>
      <xdr:rowOff>112394</xdr:rowOff>
    </xdr:to>
    <xdr:sp macro="" textlink="">
      <xdr:nvSpPr>
        <xdr:cNvPr id="9" name="Seta para a direita 8"/>
        <xdr:cNvSpPr/>
      </xdr:nvSpPr>
      <xdr:spPr>
        <a:xfrm>
          <a:off x="38100" y="113823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117</xdr:row>
      <xdr:rowOff>66675</xdr:rowOff>
    </xdr:from>
    <xdr:to>
      <xdr:col>0</xdr:col>
      <xdr:colOff>152400</xdr:colOff>
      <xdr:row>117</xdr:row>
      <xdr:rowOff>112394</xdr:rowOff>
    </xdr:to>
    <xdr:sp macro="" textlink="">
      <xdr:nvSpPr>
        <xdr:cNvPr id="11" name="Seta para a direita 10"/>
        <xdr:cNvSpPr/>
      </xdr:nvSpPr>
      <xdr:spPr>
        <a:xfrm>
          <a:off x="38100" y="149256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131</xdr:row>
      <xdr:rowOff>66675</xdr:rowOff>
    </xdr:from>
    <xdr:to>
      <xdr:col>0</xdr:col>
      <xdr:colOff>152400</xdr:colOff>
      <xdr:row>131</xdr:row>
      <xdr:rowOff>112394</xdr:rowOff>
    </xdr:to>
    <xdr:sp macro="" textlink="">
      <xdr:nvSpPr>
        <xdr:cNvPr id="12" name="Seta para a direita 11"/>
        <xdr:cNvSpPr/>
      </xdr:nvSpPr>
      <xdr:spPr>
        <a:xfrm>
          <a:off x="38100" y="167925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138</xdr:row>
      <xdr:rowOff>66675</xdr:rowOff>
    </xdr:from>
    <xdr:to>
      <xdr:col>0</xdr:col>
      <xdr:colOff>152400</xdr:colOff>
      <xdr:row>138</xdr:row>
      <xdr:rowOff>112394</xdr:rowOff>
    </xdr:to>
    <xdr:sp macro="" textlink="">
      <xdr:nvSpPr>
        <xdr:cNvPr id="13" name="Seta para a direita 12"/>
        <xdr:cNvSpPr/>
      </xdr:nvSpPr>
      <xdr:spPr>
        <a:xfrm>
          <a:off x="38100" y="191166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147</xdr:row>
      <xdr:rowOff>66675</xdr:rowOff>
    </xdr:from>
    <xdr:to>
      <xdr:col>0</xdr:col>
      <xdr:colOff>152400</xdr:colOff>
      <xdr:row>147</xdr:row>
      <xdr:rowOff>112394</xdr:rowOff>
    </xdr:to>
    <xdr:sp macro="" textlink="">
      <xdr:nvSpPr>
        <xdr:cNvPr id="14" name="Seta para a direita 13"/>
        <xdr:cNvSpPr/>
      </xdr:nvSpPr>
      <xdr:spPr>
        <a:xfrm>
          <a:off x="38100" y="202120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162</xdr:row>
      <xdr:rowOff>66675</xdr:rowOff>
    </xdr:from>
    <xdr:to>
      <xdr:col>0</xdr:col>
      <xdr:colOff>152400</xdr:colOff>
      <xdr:row>162</xdr:row>
      <xdr:rowOff>112394</xdr:rowOff>
    </xdr:to>
    <xdr:sp macro="" textlink="">
      <xdr:nvSpPr>
        <xdr:cNvPr id="15" name="Seta para a direita 14"/>
        <xdr:cNvSpPr/>
      </xdr:nvSpPr>
      <xdr:spPr>
        <a:xfrm>
          <a:off x="38100" y="216027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176</xdr:row>
      <xdr:rowOff>66675</xdr:rowOff>
    </xdr:from>
    <xdr:to>
      <xdr:col>0</xdr:col>
      <xdr:colOff>152400</xdr:colOff>
      <xdr:row>176</xdr:row>
      <xdr:rowOff>112394</xdr:rowOff>
    </xdr:to>
    <xdr:sp macro="" textlink="">
      <xdr:nvSpPr>
        <xdr:cNvPr id="16" name="Seta para a direita 15"/>
        <xdr:cNvSpPr/>
      </xdr:nvSpPr>
      <xdr:spPr>
        <a:xfrm>
          <a:off x="38100" y="260127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4</xdr:col>
      <xdr:colOff>238125</xdr:colOff>
      <xdr:row>0</xdr:row>
      <xdr:rowOff>142875</xdr:rowOff>
    </xdr:from>
    <xdr:to>
      <xdr:col>5</xdr:col>
      <xdr:colOff>85725</xdr:colOff>
      <xdr:row>2</xdr:row>
      <xdr:rowOff>57150</xdr:rowOff>
    </xdr:to>
    <xdr:sp macro="" textlink="">
      <xdr:nvSpPr>
        <xdr:cNvPr id="17" name="Seta para a esquerda 16">
          <a:hlinkClick xmlns:r="http://schemas.openxmlformats.org/officeDocument/2006/relationships" r:id="rId2"/>
        </xdr:cNvPr>
        <xdr:cNvSpPr/>
      </xdr:nvSpPr>
      <xdr:spPr>
        <a:xfrm>
          <a:off x="4086225" y="14287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109572</xdr:colOff>
      <xdr:row>0</xdr:row>
      <xdr:rowOff>58209</xdr:rowOff>
    </xdr:from>
    <xdr:to>
      <xdr:col>3</xdr:col>
      <xdr:colOff>1005417</xdr:colOff>
      <xdr:row>3</xdr:row>
      <xdr:rowOff>21167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72" y="58209"/>
          <a:ext cx="3626345" cy="407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6</xdr:row>
      <xdr:rowOff>57150</xdr:rowOff>
    </xdr:from>
    <xdr:to>
      <xdr:col>0</xdr:col>
      <xdr:colOff>161925</xdr:colOff>
      <xdr:row>6</xdr:row>
      <xdr:rowOff>102869</xdr:rowOff>
    </xdr:to>
    <xdr:sp macro="" textlink="">
      <xdr:nvSpPr>
        <xdr:cNvPr id="4" name="Seta para a direita 3"/>
        <xdr:cNvSpPr/>
      </xdr:nvSpPr>
      <xdr:spPr>
        <a:xfrm>
          <a:off x="47625" y="6667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110067</xdr:colOff>
      <xdr:row>3</xdr:row>
      <xdr:rowOff>88900</xdr:rowOff>
    </xdr:from>
    <xdr:to>
      <xdr:col>1</xdr:col>
      <xdr:colOff>691092</xdr:colOff>
      <xdr:row>5</xdr:row>
      <xdr:rowOff>7408</xdr:rowOff>
    </xdr:to>
    <xdr:sp macro="" textlink="">
      <xdr:nvSpPr>
        <xdr:cNvPr id="5" name="Seta para a esquerda 4">
          <a:hlinkClick xmlns:r="http://schemas.openxmlformats.org/officeDocument/2006/relationships" r:id="rId2"/>
        </xdr:cNvPr>
        <xdr:cNvSpPr/>
      </xdr:nvSpPr>
      <xdr:spPr>
        <a:xfrm>
          <a:off x="342900" y="533400"/>
          <a:ext cx="581025" cy="214841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76200</xdr:rowOff>
    </xdr:from>
    <xdr:to>
      <xdr:col>3</xdr:col>
      <xdr:colOff>209550</xdr:colOff>
      <xdr:row>2</xdr:row>
      <xdr:rowOff>53768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2895600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3</xdr:row>
      <xdr:rowOff>114300</xdr:rowOff>
    </xdr:from>
    <xdr:to>
      <xdr:col>0</xdr:col>
      <xdr:colOff>161925</xdr:colOff>
      <xdr:row>3</xdr:row>
      <xdr:rowOff>160019</xdr:rowOff>
    </xdr:to>
    <xdr:sp macro="" textlink="">
      <xdr:nvSpPr>
        <xdr:cNvPr id="4" name="Seta para a direita 3"/>
        <xdr:cNvSpPr/>
      </xdr:nvSpPr>
      <xdr:spPr>
        <a:xfrm>
          <a:off x="47625" y="6858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47625</xdr:colOff>
      <xdr:row>15</xdr:row>
      <xdr:rowOff>114300</xdr:rowOff>
    </xdr:from>
    <xdr:to>
      <xdr:col>0</xdr:col>
      <xdr:colOff>161925</xdr:colOff>
      <xdr:row>15</xdr:row>
      <xdr:rowOff>160019</xdr:rowOff>
    </xdr:to>
    <xdr:sp macro="" textlink="">
      <xdr:nvSpPr>
        <xdr:cNvPr id="5" name="Seta para a direita 4"/>
        <xdr:cNvSpPr/>
      </xdr:nvSpPr>
      <xdr:spPr>
        <a:xfrm>
          <a:off x="47625" y="6858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56</xdr:col>
      <xdr:colOff>466725</xdr:colOff>
      <xdr:row>1</xdr:row>
      <xdr:rowOff>47625</xdr:rowOff>
    </xdr:from>
    <xdr:to>
      <xdr:col>57</xdr:col>
      <xdr:colOff>466725</xdr:colOff>
      <xdr:row>2</xdr:row>
      <xdr:rowOff>76200</xdr:rowOff>
    </xdr:to>
    <xdr:sp macro="" textlink="">
      <xdr:nvSpPr>
        <xdr:cNvPr id="7" name="Seta para a esquerda 6">
          <a:hlinkClick xmlns:r="http://schemas.openxmlformats.org/officeDocument/2006/relationships" r:id="rId2"/>
        </xdr:cNvPr>
        <xdr:cNvSpPr/>
      </xdr:nvSpPr>
      <xdr:spPr>
        <a:xfrm>
          <a:off x="30641925" y="23812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104775</xdr:rowOff>
    </xdr:from>
    <xdr:to>
      <xdr:col>5</xdr:col>
      <xdr:colOff>47625</xdr:colOff>
      <xdr:row>2</xdr:row>
      <xdr:rowOff>28574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775"/>
          <a:ext cx="2190750" cy="304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3</xdr:row>
      <xdr:rowOff>114300</xdr:rowOff>
    </xdr:from>
    <xdr:to>
      <xdr:col>0</xdr:col>
      <xdr:colOff>161925</xdr:colOff>
      <xdr:row>3</xdr:row>
      <xdr:rowOff>160019</xdr:rowOff>
    </xdr:to>
    <xdr:sp macro="" textlink="">
      <xdr:nvSpPr>
        <xdr:cNvPr id="3" name="Seta para a direita 2"/>
        <xdr:cNvSpPr/>
      </xdr:nvSpPr>
      <xdr:spPr>
        <a:xfrm>
          <a:off x="47625" y="6858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33</xdr:col>
      <xdr:colOff>504825</xdr:colOff>
      <xdr:row>0</xdr:row>
      <xdr:rowOff>66675</xdr:rowOff>
    </xdr:from>
    <xdr:to>
      <xdr:col>34</xdr:col>
      <xdr:colOff>371475</xdr:colOff>
      <xdr:row>1</xdr:row>
      <xdr:rowOff>95250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3810000" y="6667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4</xdr:col>
      <xdr:colOff>66675</xdr:colOff>
      <xdr:row>2</xdr:row>
      <xdr:rowOff>149018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"/>
          <a:ext cx="381952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514350</xdr:colOff>
      <xdr:row>1</xdr:row>
      <xdr:rowOff>57150</xdr:rowOff>
    </xdr:from>
    <xdr:to>
      <xdr:col>5</xdr:col>
      <xdr:colOff>514350</xdr:colOff>
      <xdr:row>2</xdr:row>
      <xdr:rowOff>123825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4448175" y="209550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1</xdr:col>
      <xdr:colOff>2981325</xdr:colOff>
      <xdr:row>2</xdr:row>
      <xdr:rowOff>149018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0"/>
          <a:ext cx="298132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123825</xdr:colOff>
      <xdr:row>0</xdr:row>
      <xdr:rowOff>114300</xdr:rowOff>
    </xdr:from>
    <xdr:to>
      <xdr:col>4</xdr:col>
      <xdr:colOff>66675</xdr:colOff>
      <xdr:row>2</xdr:row>
      <xdr:rowOff>28575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3552825" y="114300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0</xdr:row>
      <xdr:rowOff>114300</xdr:rowOff>
    </xdr:from>
    <xdr:to>
      <xdr:col>1</xdr:col>
      <xdr:colOff>3305175</xdr:colOff>
      <xdr:row>1</xdr:row>
      <xdr:rowOff>343353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"/>
          <a:ext cx="3343275" cy="381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4705350</xdr:colOff>
      <xdr:row>1</xdr:row>
      <xdr:rowOff>28575</xdr:rowOff>
    </xdr:from>
    <xdr:to>
      <xdr:col>1</xdr:col>
      <xdr:colOff>5314950</xdr:colOff>
      <xdr:row>1</xdr:row>
      <xdr:rowOff>247650</xdr:rowOff>
    </xdr:to>
    <xdr:sp macro="" textlink="">
      <xdr:nvSpPr>
        <xdr:cNvPr id="3" name="Seta para a esquerda 2">
          <a:hlinkClick xmlns:r="http://schemas.openxmlformats.org/officeDocument/2006/relationships" r:id="rId2"/>
        </xdr:cNvPr>
        <xdr:cNvSpPr/>
      </xdr:nvSpPr>
      <xdr:spPr>
        <a:xfrm>
          <a:off x="4905375" y="18097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95250</xdr:rowOff>
    </xdr:from>
    <xdr:to>
      <xdr:col>0</xdr:col>
      <xdr:colOff>3552825</xdr:colOff>
      <xdr:row>2</xdr:row>
      <xdr:rowOff>110918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0"/>
          <a:ext cx="3476625" cy="3966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4010025</xdr:colOff>
      <xdr:row>1</xdr:row>
      <xdr:rowOff>47625</xdr:rowOff>
    </xdr:from>
    <xdr:to>
      <xdr:col>0</xdr:col>
      <xdr:colOff>4619625</xdr:colOff>
      <xdr:row>2</xdr:row>
      <xdr:rowOff>76200</xdr:rowOff>
    </xdr:to>
    <xdr:sp macro="" textlink="">
      <xdr:nvSpPr>
        <xdr:cNvPr id="3" name="Seta para a esquerda 2">
          <a:hlinkClick xmlns:r="http://schemas.openxmlformats.org/officeDocument/2006/relationships" r:id="rId2"/>
        </xdr:cNvPr>
        <xdr:cNvSpPr/>
      </xdr:nvSpPr>
      <xdr:spPr>
        <a:xfrm>
          <a:off x="4010025" y="23812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10584</xdr:colOff>
      <xdr:row>0</xdr:row>
      <xdr:rowOff>0</xdr:rowOff>
    </xdr:from>
    <xdr:to>
      <xdr:col>4</xdr:col>
      <xdr:colOff>3539067</xdr:colOff>
      <xdr:row>1</xdr:row>
      <xdr:rowOff>198760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167" y="0"/>
          <a:ext cx="3771900" cy="368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46</xdr:col>
      <xdr:colOff>317500</xdr:colOff>
      <xdr:row>1</xdr:row>
      <xdr:rowOff>10584</xdr:rowOff>
    </xdr:from>
    <xdr:to>
      <xdr:col>47</xdr:col>
      <xdr:colOff>313267</xdr:colOff>
      <xdr:row>1</xdr:row>
      <xdr:rowOff>229659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7863417" y="179917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21165</xdr:colOff>
      <xdr:row>0</xdr:row>
      <xdr:rowOff>0</xdr:rowOff>
    </xdr:from>
    <xdr:to>
      <xdr:col>4</xdr:col>
      <xdr:colOff>3560232</xdr:colOff>
      <xdr:row>1</xdr:row>
      <xdr:rowOff>219926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2" y="0"/>
          <a:ext cx="3771900" cy="368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46</xdr:col>
      <xdr:colOff>370417</xdr:colOff>
      <xdr:row>0</xdr:row>
      <xdr:rowOff>95250</xdr:rowOff>
    </xdr:from>
    <xdr:to>
      <xdr:col>47</xdr:col>
      <xdr:colOff>366183</xdr:colOff>
      <xdr:row>1</xdr:row>
      <xdr:rowOff>166158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7969250" y="95250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>
    <pageSetUpPr autoPageBreaks="0" fitToPage="1"/>
  </sheetPr>
  <dimension ref="D2:I50"/>
  <sheetViews>
    <sheetView showGridLines="0" tabSelected="1" zoomScaleNormal="100" zoomScaleSheetLayoutView="100" workbookViewId="0">
      <selection activeCell="B1" sqref="B1"/>
    </sheetView>
  </sheetViews>
  <sheetFormatPr defaultRowHeight="12.75"/>
  <cols>
    <col min="1" max="2" width="5.140625" style="374" customWidth="1"/>
    <col min="3" max="3" width="8" style="374" customWidth="1"/>
    <col min="4" max="4" width="4.42578125" style="374" customWidth="1"/>
    <col min="5" max="5" width="4.28515625" style="374" customWidth="1"/>
    <col min="6" max="6" width="7.28515625" style="374" customWidth="1"/>
    <col min="7" max="7" width="9.140625" style="374" customWidth="1"/>
    <col min="8" max="257" width="9.140625" style="374"/>
    <col min="258" max="258" width="8" style="374" customWidth="1"/>
    <col min="259" max="259" width="5.42578125" style="374" customWidth="1"/>
    <col min="260" max="260" width="10.28515625" style="374" customWidth="1"/>
    <col min="261" max="261" width="10.140625" style="374" customWidth="1"/>
    <col min="262" max="262" width="39.28515625" style="374" customWidth="1"/>
    <col min="263" max="263" width="9.140625" style="374" customWidth="1"/>
    <col min="264" max="513" width="9.140625" style="374"/>
    <col min="514" max="514" width="8" style="374" customWidth="1"/>
    <col min="515" max="515" width="5.42578125" style="374" customWidth="1"/>
    <col min="516" max="516" width="10.28515625" style="374" customWidth="1"/>
    <col min="517" max="517" width="10.140625" style="374" customWidth="1"/>
    <col min="518" max="518" width="39.28515625" style="374" customWidth="1"/>
    <col min="519" max="519" width="9.140625" style="374" customWidth="1"/>
    <col min="520" max="769" width="9.140625" style="374"/>
    <col min="770" max="770" width="8" style="374" customWidth="1"/>
    <col min="771" max="771" width="5.42578125" style="374" customWidth="1"/>
    <col min="772" max="772" width="10.28515625" style="374" customWidth="1"/>
    <col min="773" max="773" width="10.140625" style="374" customWidth="1"/>
    <col min="774" max="774" width="39.28515625" style="374" customWidth="1"/>
    <col min="775" max="775" width="9.140625" style="374" customWidth="1"/>
    <col min="776" max="1025" width="9.140625" style="374"/>
    <col min="1026" max="1026" width="8" style="374" customWidth="1"/>
    <col min="1027" max="1027" width="5.42578125" style="374" customWidth="1"/>
    <col min="1028" max="1028" width="10.28515625" style="374" customWidth="1"/>
    <col min="1029" max="1029" width="10.140625" style="374" customWidth="1"/>
    <col min="1030" max="1030" width="39.28515625" style="374" customWidth="1"/>
    <col min="1031" max="1031" width="9.140625" style="374" customWidth="1"/>
    <col min="1032" max="1281" width="9.140625" style="374"/>
    <col min="1282" max="1282" width="8" style="374" customWidth="1"/>
    <col min="1283" max="1283" width="5.42578125" style="374" customWidth="1"/>
    <col min="1284" max="1284" width="10.28515625" style="374" customWidth="1"/>
    <col min="1285" max="1285" width="10.140625" style="374" customWidth="1"/>
    <col min="1286" max="1286" width="39.28515625" style="374" customWidth="1"/>
    <col min="1287" max="1287" width="9.140625" style="374" customWidth="1"/>
    <col min="1288" max="1537" width="9.140625" style="374"/>
    <col min="1538" max="1538" width="8" style="374" customWidth="1"/>
    <col min="1539" max="1539" width="5.42578125" style="374" customWidth="1"/>
    <col min="1540" max="1540" width="10.28515625" style="374" customWidth="1"/>
    <col min="1541" max="1541" width="10.140625" style="374" customWidth="1"/>
    <col min="1542" max="1542" width="39.28515625" style="374" customWidth="1"/>
    <col min="1543" max="1543" width="9.140625" style="374" customWidth="1"/>
    <col min="1544" max="1793" width="9.140625" style="374"/>
    <col min="1794" max="1794" width="8" style="374" customWidth="1"/>
    <col min="1795" max="1795" width="5.42578125" style="374" customWidth="1"/>
    <col min="1796" max="1796" width="10.28515625" style="374" customWidth="1"/>
    <col min="1797" max="1797" width="10.140625" style="374" customWidth="1"/>
    <col min="1798" max="1798" width="39.28515625" style="374" customWidth="1"/>
    <col min="1799" max="1799" width="9.140625" style="374" customWidth="1"/>
    <col min="1800" max="2049" width="9.140625" style="374"/>
    <col min="2050" max="2050" width="8" style="374" customWidth="1"/>
    <col min="2051" max="2051" width="5.42578125" style="374" customWidth="1"/>
    <col min="2052" max="2052" width="10.28515625" style="374" customWidth="1"/>
    <col min="2053" max="2053" width="10.140625" style="374" customWidth="1"/>
    <col min="2054" max="2054" width="39.28515625" style="374" customWidth="1"/>
    <col min="2055" max="2055" width="9.140625" style="374" customWidth="1"/>
    <col min="2056" max="2305" width="9.140625" style="374"/>
    <col min="2306" max="2306" width="8" style="374" customWidth="1"/>
    <col min="2307" max="2307" width="5.42578125" style="374" customWidth="1"/>
    <col min="2308" max="2308" width="10.28515625" style="374" customWidth="1"/>
    <col min="2309" max="2309" width="10.140625" style="374" customWidth="1"/>
    <col min="2310" max="2310" width="39.28515625" style="374" customWidth="1"/>
    <col min="2311" max="2311" width="9.140625" style="374" customWidth="1"/>
    <col min="2312" max="2561" width="9.140625" style="374"/>
    <col min="2562" max="2562" width="8" style="374" customWidth="1"/>
    <col min="2563" max="2563" width="5.42578125" style="374" customWidth="1"/>
    <col min="2564" max="2564" width="10.28515625" style="374" customWidth="1"/>
    <col min="2565" max="2565" width="10.140625" style="374" customWidth="1"/>
    <col min="2566" max="2566" width="39.28515625" style="374" customWidth="1"/>
    <col min="2567" max="2567" width="9.140625" style="374" customWidth="1"/>
    <col min="2568" max="2817" width="9.140625" style="374"/>
    <col min="2818" max="2818" width="8" style="374" customWidth="1"/>
    <col min="2819" max="2819" width="5.42578125" style="374" customWidth="1"/>
    <col min="2820" max="2820" width="10.28515625" style="374" customWidth="1"/>
    <col min="2821" max="2821" width="10.140625" style="374" customWidth="1"/>
    <col min="2822" max="2822" width="39.28515625" style="374" customWidth="1"/>
    <col min="2823" max="2823" width="9.140625" style="374" customWidth="1"/>
    <col min="2824" max="3073" width="9.140625" style="374"/>
    <col min="3074" max="3074" width="8" style="374" customWidth="1"/>
    <col min="3075" max="3075" width="5.42578125" style="374" customWidth="1"/>
    <col min="3076" max="3076" width="10.28515625" style="374" customWidth="1"/>
    <col min="3077" max="3077" width="10.140625" style="374" customWidth="1"/>
    <col min="3078" max="3078" width="39.28515625" style="374" customWidth="1"/>
    <col min="3079" max="3079" width="9.140625" style="374" customWidth="1"/>
    <col min="3080" max="3329" width="9.140625" style="374"/>
    <col min="3330" max="3330" width="8" style="374" customWidth="1"/>
    <col min="3331" max="3331" width="5.42578125" style="374" customWidth="1"/>
    <col min="3332" max="3332" width="10.28515625" style="374" customWidth="1"/>
    <col min="3333" max="3333" width="10.140625" style="374" customWidth="1"/>
    <col min="3334" max="3334" width="39.28515625" style="374" customWidth="1"/>
    <col min="3335" max="3335" width="9.140625" style="374" customWidth="1"/>
    <col min="3336" max="3585" width="9.140625" style="374"/>
    <col min="3586" max="3586" width="8" style="374" customWidth="1"/>
    <col min="3587" max="3587" width="5.42578125" style="374" customWidth="1"/>
    <col min="3588" max="3588" width="10.28515625" style="374" customWidth="1"/>
    <col min="3589" max="3589" width="10.140625" style="374" customWidth="1"/>
    <col min="3590" max="3590" width="39.28515625" style="374" customWidth="1"/>
    <col min="3591" max="3591" width="9.140625" style="374" customWidth="1"/>
    <col min="3592" max="3841" width="9.140625" style="374"/>
    <col min="3842" max="3842" width="8" style="374" customWidth="1"/>
    <col min="3843" max="3843" width="5.42578125" style="374" customWidth="1"/>
    <col min="3844" max="3844" width="10.28515625" style="374" customWidth="1"/>
    <col min="3845" max="3845" width="10.140625" style="374" customWidth="1"/>
    <col min="3846" max="3846" width="39.28515625" style="374" customWidth="1"/>
    <col min="3847" max="3847" width="9.140625" style="374" customWidth="1"/>
    <col min="3848" max="4097" width="9.140625" style="374"/>
    <col min="4098" max="4098" width="8" style="374" customWidth="1"/>
    <col min="4099" max="4099" width="5.42578125" style="374" customWidth="1"/>
    <col min="4100" max="4100" width="10.28515625" style="374" customWidth="1"/>
    <col min="4101" max="4101" width="10.140625" style="374" customWidth="1"/>
    <col min="4102" max="4102" width="39.28515625" style="374" customWidth="1"/>
    <col min="4103" max="4103" width="9.140625" style="374" customWidth="1"/>
    <col min="4104" max="4353" width="9.140625" style="374"/>
    <col min="4354" max="4354" width="8" style="374" customWidth="1"/>
    <col min="4355" max="4355" width="5.42578125" style="374" customWidth="1"/>
    <col min="4356" max="4356" width="10.28515625" style="374" customWidth="1"/>
    <col min="4357" max="4357" width="10.140625" style="374" customWidth="1"/>
    <col min="4358" max="4358" width="39.28515625" style="374" customWidth="1"/>
    <col min="4359" max="4359" width="9.140625" style="374" customWidth="1"/>
    <col min="4360" max="4609" width="9.140625" style="374"/>
    <col min="4610" max="4610" width="8" style="374" customWidth="1"/>
    <col min="4611" max="4611" width="5.42578125" style="374" customWidth="1"/>
    <col min="4612" max="4612" width="10.28515625" style="374" customWidth="1"/>
    <col min="4613" max="4613" width="10.140625" style="374" customWidth="1"/>
    <col min="4614" max="4614" width="39.28515625" style="374" customWidth="1"/>
    <col min="4615" max="4615" width="9.140625" style="374" customWidth="1"/>
    <col min="4616" max="4865" width="9.140625" style="374"/>
    <col min="4866" max="4866" width="8" style="374" customWidth="1"/>
    <col min="4867" max="4867" width="5.42578125" style="374" customWidth="1"/>
    <col min="4868" max="4868" width="10.28515625" style="374" customWidth="1"/>
    <col min="4869" max="4869" width="10.140625" style="374" customWidth="1"/>
    <col min="4870" max="4870" width="39.28515625" style="374" customWidth="1"/>
    <col min="4871" max="4871" width="9.140625" style="374" customWidth="1"/>
    <col min="4872" max="5121" width="9.140625" style="374"/>
    <col min="5122" max="5122" width="8" style="374" customWidth="1"/>
    <col min="5123" max="5123" width="5.42578125" style="374" customWidth="1"/>
    <col min="5124" max="5124" width="10.28515625" style="374" customWidth="1"/>
    <col min="5125" max="5125" width="10.140625" style="374" customWidth="1"/>
    <col min="5126" max="5126" width="39.28515625" style="374" customWidth="1"/>
    <col min="5127" max="5127" width="9.140625" style="374" customWidth="1"/>
    <col min="5128" max="5377" width="9.140625" style="374"/>
    <col min="5378" max="5378" width="8" style="374" customWidth="1"/>
    <col min="5379" max="5379" width="5.42578125" style="374" customWidth="1"/>
    <col min="5380" max="5380" width="10.28515625" style="374" customWidth="1"/>
    <col min="5381" max="5381" width="10.140625" style="374" customWidth="1"/>
    <col min="5382" max="5382" width="39.28515625" style="374" customWidth="1"/>
    <col min="5383" max="5383" width="9.140625" style="374" customWidth="1"/>
    <col min="5384" max="5633" width="9.140625" style="374"/>
    <col min="5634" max="5634" width="8" style="374" customWidth="1"/>
    <col min="5635" max="5635" width="5.42578125" style="374" customWidth="1"/>
    <col min="5636" max="5636" width="10.28515625" style="374" customWidth="1"/>
    <col min="5637" max="5637" width="10.140625" style="374" customWidth="1"/>
    <col min="5638" max="5638" width="39.28515625" style="374" customWidth="1"/>
    <col min="5639" max="5639" width="9.140625" style="374" customWidth="1"/>
    <col min="5640" max="5889" width="9.140625" style="374"/>
    <col min="5890" max="5890" width="8" style="374" customWidth="1"/>
    <col min="5891" max="5891" width="5.42578125" style="374" customWidth="1"/>
    <col min="5892" max="5892" width="10.28515625" style="374" customWidth="1"/>
    <col min="5893" max="5893" width="10.140625" style="374" customWidth="1"/>
    <col min="5894" max="5894" width="39.28515625" style="374" customWidth="1"/>
    <col min="5895" max="5895" width="9.140625" style="374" customWidth="1"/>
    <col min="5896" max="6145" width="9.140625" style="374"/>
    <col min="6146" max="6146" width="8" style="374" customWidth="1"/>
    <col min="6147" max="6147" width="5.42578125" style="374" customWidth="1"/>
    <col min="6148" max="6148" width="10.28515625" style="374" customWidth="1"/>
    <col min="6149" max="6149" width="10.140625" style="374" customWidth="1"/>
    <col min="6150" max="6150" width="39.28515625" style="374" customWidth="1"/>
    <col min="6151" max="6151" width="9.140625" style="374" customWidth="1"/>
    <col min="6152" max="6401" width="9.140625" style="374"/>
    <col min="6402" max="6402" width="8" style="374" customWidth="1"/>
    <col min="6403" max="6403" width="5.42578125" style="374" customWidth="1"/>
    <col min="6404" max="6404" width="10.28515625" style="374" customWidth="1"/>
    <col min="6405" max="6405" width="10.140625" style="374" customWidth="1"/>
    <col min="6406" max="6406" width="39.28515625" style="374" customWidth="1"/>
    <col min="6407" max="6407" width="9.140625" style="374" customWidth="1"/>
    <col min="6408" max="6657" width="9.140625" style="374"/>
    <col min="6658" max="6658" width="8" style="374" customWidth="1"/>
    <col min="6659" max="6659" width="5.42578125" style="374" customWidth="1"/>
    <col min="6660" max="6660" width="10.28515625" style="374" customWidth="1"/>
    <col min="6661" max="6661" width="10.140625" style="374" customWidth="1"/>
    <col min="6662" max="6662" width="39.28515625" style="374" customWidth="1"/>
    <col min="6663" max="6663" width="9.140625" style="374" customWidth="1"/>
    <col min="6664" max="6913" width="9.140625" style="374"/>
    <col min="6914" max="6914" width="8" style="374" customWidth="1"/>
    <col min="6915" max="6915" width="5.42578125" style="374" customWidth="1"/>
    <col min="6916" max="6916" width="10.28515625" style="374" customWidth="1"/>
    <col min="6917" max="6917" width="10.140625" style="374" customWidth="1"/>
    <col min="6918" max="6918" width="39.28515625" style="374" customWidth="1"/>
    <col min="6919" max="6919" width="9.140625" style="374" customWidth="1"/>
    <col min="6920" max="7169" width="9.140625" style="374"/>
    <col min="7170" max="7170" width="8" style="374" customWidth="1"/>
    <col min="7171" max="7171" width="5.42578125" style="374" customWidth="1"/>
    <col min="7172" max="7172" width="10.28515625" style="374" customWidth="1"/>
    <col min="7173" max="7173" width="10.140625" style="374" customWidth="1"/>
    <col min="7174" max="7174" width="39.28515625" style="374" customWidth="1"/>
    <col min="7175" max="7175" width="9.140625" style="374" customWidth="1"/>
    <col min="7176" max="7425" width="9.140625" style="374"/>
    <col min="7426" max="7426" width="8" style="374" customWidth="1"/>
    <col min="7427" max="7427" width="5.42578125" style="374" customWidth="1"/>
    <col min="7428" max="7428" width="10.28515625" style="374" customWidth="1"/>
    <col min="7429" max="7429" width="10.140625" style="374" customWidth="1"/>
    <col min="7430" max="7430" width="39.28515625" style="374" customWidth="1"/>
    <col min="7431" max="7431" width="9.140625" style="374" customWidth="1"/>
    <col min="7432" max="7681" width="9.140625" style="374"/>
    <col min="7682" max="7682" width="8" style="374" customWidth="1"/>
    <col min="7683" max="7683" width="5.42578125" style="374" customWidth="1"/>
    <col min="7684" max="7684" width="10.28515625" style="374" customWidth="1"/>
    <col min="7685" max="7685" width="10.140625" style="374" customWidth="1"/>
    <col min="7686" max="7686" width="39.28515625" style="374" customWidth="1"/>
    <col min="7687" max="7687" width="9.140625" style="374" customWidth="1"/>
    <col min="7688" max="7937" width="9.140625" style="374"/>
    <col min="7938" max="7938" width="8" style="374" customWidth="1"/>
    <col min="7939" max="7939" width="5.42578125" style="374" customWidth="1"/>
    <col min="7940" max="7940" width="10.28515625" style="374" customWidth="1"/>
    <col min="7941" max="7941" width="10.140625" style="374" customWidth="1"/>
    <col min="7942" max="7942" width="39.28515625" style="374" customWidth="1"/>
    <col min="7943" max="7943" width="9.140625" style="374" customWidth="1"/>
    <col min="7944" max="8193" width="9.140625" style="374"/>
    <col min="8194" max="8194" width="8" style="374" customWidth="1"/>
    <col min="8195" max="8195" width="5.42578125" style="374" customWidth="1"/>
    <col min="8196" max="8196" width="10.28515625" style="374" customWidth="1"/>
    <col min="8197" max="8197" width="10.140625" style="374" customWidth="1"/>
    <col min="8198" max="8198" width="39.28515625" style="374" customWidth="1"/>
    <col min="8199" max="8199" width="9.140625" style="374" customWidth="1"/>
    <col min="8200" max="8449" width="9.140625" style="374"/>
    <col min="8450" max="8450" width="8" style="374" customWidth="1"/>
    <col min="8451" max="8451" width="5.42578125" style="374" customWidth="1"/>
    <col min="8452" max="8452" width="10.28515625" style="374" customWidth="1"/>
    <col min="8453" max="8453" width="10.140625" style="374" customWidth="1"/>
    <col min="8454" max="8454" width="39.28515625" style="374" customWidth="1"/>
    <col min="8455" max="8455" width="9.140625" style="374" customWidth="1"/>
    <col min="8456" max="8705" width="9.140625" style="374"/>
    <col min="8706" max="8706" width="8" style="374" customWidth="1"/>
    <col min="8707" max="8707" width="5.42578125" style="374" customWidth="1"/>
    <col min="8708" max="8708" width="10.28515625" style="374" customWidth="1"/>
    <col min="8709" max="8709" width="10.140625" style="374" customWidth="1"/>
    <col min="8710" max="8710" width="39.28515625" style="374" customWidth="1"/>
    <col min="8711" max="8711" width="9.140625" style="374" customWidth="1"/>
    <col min="8712" max="8961" width="9.140625" style="374"/>
    <col min="8962" max="8962" width="8" style="374" customWidth="1"/>
    <col min="8963" max="8963" width="5.42578125" style="374" customWidth="1"/>
    <col min="8964" max="8964" width="10.28515625" style="374" customWidth="1"/>
    <col min="8965" max="8965" width="10.140625" style="374" customWidth="1"/>
    <col min="8966" max="8966" width="39.28515625" style="374" customWidth="1"/>
    <col min="8967" max="8967" width="9.140625" style="374" customWidth="1"/>
    <col min="8968" max="9217" width="9.140625" style="374"/>
    <col min="9218" max="9218" width="8" style="374" customWidth="1"/>
    <col min="9219" max="9219" width="5.42578125" style="374" customWidth="1"/>
    <col min="9220" max="9220" width="10.28515625" style="374" customWidth="1"/>
    <col min="9221" max="9221" width="10.140625" style="374" customWidth="1"/>
    <col min="9222" max="9222" width="39.28515625" style="374" customWidth="1"/>
    <col min="9223" max="9223" width="9.140625" style="374" customWidth="1"/>
    <col min="9224" max="9473" width="9.140625" style="374"/>
    <col min="9474" max="9474" width="8" style="374" customWidth="1"/>
    <col min="9475" max="9475" width="5.42578125" style="374" customWidth="1"/>
    <col min="9476" max="9476" width="10.28515625" style="374" customWidth="1"/>
    <col min="9477" max="9477" width="10.140625" style="374" customWidth="1"/>
    <col min="9478" max="9478" width="39.28515625" style="374" customWidth="1"/>
    <col min="9479" max="9479" width="9.140625" style="374" customWidth="1"/>
    <col min="9480" max="9729" width="9.140625" style="374"/>
    <col min="9730" max="9730" width="8" style="374" customWidth="1"/>
    <col min="9731" max="9731" width="5.42578125" style="374" customWidth="1"/>
    <col min="9732" max="9732" width="10.28515625" style="374" customWidth="1"/>
    <col min="9733" max="9733" width="10.140625" style="374" customWidth="1"/>
    <col min="9734" max="9734" width="39.28515625" style="374" customWidth="1"/>
    <col min="9735" max="9735" width="9.140625" style="374" customWidth="1"/>
    <col min="9736" max="9985" width="9.140625" style="374"/>
    <col min="9986" max="9986" width="8" style="374" customWidth="1"/>
    <col min="9987" max="9987" width="5.42578125" style="374" customWidth="1"/>
    <col min="9988" max="9988" width="10.28515625" style="374" customWidth="1"/>
    <col min="9989" max="9989" width="10.140625" style="374" customWidth="1"/>
    <col min="9990" max="9990" width="39.28515625" style="374" customWidth="1"/>
    <col min="9991" max="9991" width="9.140625" style="374" customWidth="1"/>
    <col min="9992" max="10241" width="9.140625" style="374"/>
    <col min="10242" max="10242" width="8" style="374" customWidth="1"/>
    <col min="10243" max="10243" width="5.42578125" style="374" customWidth="1"/>
    <col min="10244" max="10244" width="10.28515625" style="374" customWidth="1"/>
    <col min="10245" max="10245" width="10.140625" style="374" customWidth="1"/>
    <col min="10246" max="10246" width="39.28515625" style="374" customWidth="1"/>
    <col min="10247" max="10247" width="9.140625" style="374" customWidth="1"/>
    <col min="10248" max="10497" width="9.140625" style="374"/>
    <col min="10498" max="10498" width="8" style="374" customWidth="1"/>
    <col min="10499" max="10499" width="5.42578125" style="374" customWidth="1"/>
    <col min="10500" max="10500" width="10.28515625" style="374" customWidth="1"/>
    <col min="10501" max="10501" width="10.140625" style="374" customWidth="1"/>
    <col min="10502" max="10502" width="39.28515625" style="374" customWidth="1"/>
    <col min="10503" max="10503" width="9.140625" style="374" customWidth="1"/>
    <col min="10504" max="10753" width="9.140625" style="374"/>
    <col min="10754" max="10754" width="8" style="374" customWidth="1"/>
    <col min="10755" max="10755" width="5.42578125" style="374" customWidth="1"/>
    <col min="10756" max="10756" width="10.28515625" style="374" customWidth="1"/>
    <col min="10757" max="10757" width="10.140625" style="374" customWidth="1"/>
    <col min="10758" max="10758" width="39.28515625" style="374" customWidth="1"/>
    <col min="10759" max="10759" width="9.140625" style="374" customWidth="1"/>
    <col min="10760" max="11009" width="9.140625" style="374"/>
    <col min="11010" max="11010" width="8" style="374" customWidth="1"/>
    <col min="11011" max="11011" width="5.42578125" style="374" customWidth="1"/>
    <col min="11012" max="11012" width="10.28515625" style="374" customWidth="1"/>
    <col min="11013" max="11013" width="10.140625" style="374" customWidth="1"/>
    <col min="11014" max="11014" width="39.28515625" style="374" customWidth="1"/>
    <col min="11015" max="11015" width="9.140625" style="374" customWidth="1"/>
    <col min="11016" max="11265" width="9.140625" style="374"/>
    <col min="11266" max="11266" width="8" style="374" customWidth="1"/>
    <col min="11267" max="11267" width="5.42578125" style="374" customWidth="1"/>
    <col min="11268" max="11268" width="10.28515625" style="374" customWidth="1"/>
    <col min="11269" max="11269" width="10.140625" style="374" customWidth="1"/>
    <col min="11270" max="11270" width="39.28515625" style="374" customWidth="1"/>
    <col min="11271" max="11271" width="9.140625" style="374" customWidth="1"/>
    <col min="11272" max="11521" width="9.140625" style="374"/>
    <col min="11522" max="11522" width="8" style="374" customWidth="1"/>
    <col min="11523" max="11523" width="5.42578125" style="374" customWidth="1"/>
    <col min="11524" max="11524" width="10.28515625" style="374" customWidth="1"/>
    <col min="11525" max="11525" width="10.140625" style="374" customWidth="1"/>
    <col min="11526" max="11526" width="39.28515625" style="374" customWidth="1"/>
    <col min="11527" max="11527" width="9.140625" style="374" customWidth="1"/>
    <col min="11528" max="11777" width="9.140625" style="374"/>
    <col min="11778" max="11778" width="8" style="374" customWidth="1"/>
    <col min="11779" max="11779" width="5.42578125" style="374" customWidth="1"/>
    <col min="11780" max="11780" width="10.28515625" style="374" customWidth="1"/>
    <col min="11781" max="11781" width="10.140625" style="374" customWidth="1"/>
    <col min="11782" max="11782" width="39.28515625" style="374" customWidth="1"/>
    <col min="11783" max="11783" width="9.140625" style="374" customWidth="1"/>
    <col min="11784" max="12033" width="9.140625" style="374"/>
    <col min="12034" max="12034" width="8" style="374" customWidth="1"/>
    <col min="12035" max="12035" width="5.42578125" style="374" customWidth="1"/>
    <col min="12036" max="12036" width="10.28515625" style="374" customWidth="1"/>
    <col min="12037" max="12037" width="10.140625" style="374" customWidth="1"/>
    <col min="12038" max="12038" width="39.28515625" style="374" customWidth="1"/>
    <col min="12039" max="12039" width="9.140625" style="374" customWidth="1"/>
    <col min="12040" max="12289" width="9.140625" style="374"/>
    <col min="12290" max="12290" width="8" style="374" customWidth="1"/>
    <col min="12291" max="12291" width="5.42578125" style="374" customWidth="1"/>
    <col min="12292" max="12292" width="10.28515625" style="374" customWidth="1"/>
    <col min="12293" max="12293" width="10.140625" style="374" customWidth="1"/>
    <col min="12294" max="12294" width="39.28515625" style="374" customWidth="1"/>
    <col min="12295" max="12295" width="9.140625" style="374" customWidth="1"/>
    <col min="12296" max="12545" width="9.140625" style="374"/>
    <col min="12546" max="12546" width="8" style="374" customWidth="1"/>
    <col min="12547" max="12547" width="5.42578125" style="374" customWidth="1"/>
    <col min="12548" max="12548" width="10.28515625" style="374" customWidth="1"/>
    <col min="12549" max="12549" width="10.140625" style="374" customWidth="1"/>
    <col min="12550" max="12550" width="39.28515625" style="374" customWidth="1"/>
    <col min="12551" max="12551" width="9.140625" style="374" customWidth="1"/>
    <col min="12552" max="12801" width="9.140625" style="374"/>
    <col min="12802" max="12802" width="8" style="374" customWidth="1"/>
    <col min="12803" max="12803" width="5.42578125" style="374" customWidth="1"/>
    <col min="12804" max="12804" width="10.28515625" style="374" customWidth="1"/>
    <col min="12805" max="12805" width="10.140625" style="374" customWidth="1"/>
    <col min="12806" max="12806" width="39.28515625" style="374" customWidth="1"/>
    <col min="12807" max="12807" width="9.140625" style="374" customWidth="1"/>
    <col min="12808" max="13057" width="9.140625" style="374"/>
    <col min="13058" max="13058" width="8" style="374" customWidth="1"/>
    <col min="13059" max="13059" width="5.42578125" style="374" customWidth="1"/>
    <col min="13060" max="13060" width="10.28515625" style="374" customWidth="1"/>
    <col min="13061" max="13061" width="10.140625" style="374" customWidth="1"/>
    <col min="13062" max="13062" width="39.28515625" style="374" customWidth="1"/>
    <col min="13063" max="13063" width="9.140625" style="374" customWidth="1"/>
    <col min="13064" max="13313" width="9.140625" style="374"/>
    <col min="13314" max="13314" width="8" style="374" customWidth="1"/>
    <col min="13315" max="13315" width="5.42578125" style="374" customWidth="1"/>
    <col min="13316" max="13316" width="10.28515625" style="374" customWidth="1"/>
    <col min="13317" max="13317" width="10.140625" style="374" customWidth="1"/>
    <col min="13318" max="13318" width="39.28515625" style="374" customWidth="1"/>
    <col min="13319" max="13319" width="9.140625" style="374" customWidth="1"/>
    <col min="13320" max="13569" width="9.140625" style="374"/>
    <col min="13570" max="13570" width="8" style="374" customWidth="1"/>
    <col min="13571" max="13571" width="5.42578125" style="374" customWidth="1"/>
    <col min="13572" max="13572" width="10.28515625" style="374" customWidth="1"/>
    <col min="13573" max="13573" width="10.140625" style="374" customWidth="1"/>
    <col min="13574" max="13574" width="39.28515625" style="374" customWidth="1"/>
    <col min="13575" max="13575" width="9.140625" style="374" customWidth="1"/>
    <col min="13576" max="13825" width="9.140625" style="374"/>
    <col min="13826" max="13826" width="8" style="374" customWidth="1"/>
    <col min="13827" max="13827" width="5.42578125" style="374" customWidth="1"/>
    <col min="13828" max="13828" width="10.28515625" style="374" customWidth="1"/>
    <col min="13829" max="13829" width="10.140625" style="374" customWidth="1"/>
    <col min="13830" max="13830" width="39.28515625" style="374" customWidth="1"/>
    <col min="13831" max="13831" width="9.140625" style="374" customWidth="1"/>
    <col min="13832" max="14081" width="9.140625" style="374"/>
    <col min="14082" max="14082" width="8" style="374" customWidth="1"/>
    <col min="14083" max="14083" width="5.42578125" style="374" customWidth="1"/>
    <col min="14084" max="14084" width="10.28515625" style="374" customWidth="1"/>
    <col min="14085" max="14085" width="10.140625" style="374" customWidth="1"/>
    <col min="14086" max="14086" width="39.28515625" style="374" customWidth="1"/>
    <col min="14087" max="14087" width="9.140625" style="374" customWidth="1"/>
    <col min="14088" max="14337" width="9.140625" style="374"/>
    <col min="14338" max="14338" width="8" style="374" customWidth="1"/>
    <col min="14339" max="14339" width="5.42578125" style="374" customWidth="1"/>
    <col min="14340" max="14340" width="10.28515625" style="374" customWidth="1"/>
    <col min="14341" max="14341" width="10.140625" style="374" customWidth="1"/>
    <col min="14342" max="14342" width="39.28515625" style="374" customWidth="1"/>
    <col min="14343" max="14343" width="9.140625" style="374" customWidth="1"/>
    <col min="14344" max="14593" width="9.140625" style="374"/>
    <col min="14594" max="14594" width="8" style="374" customWidth="1"/>
    <col min="14595" max="14595" width="5.42578125" style="374" customWidth="1"/>
    <col min="14596" max="14596" width="10.28515625" style="374" customWidth="1"/>
    <col min="14597" max="14597" width="10.140625" style="374" customWidth="1"/>
    <col min="14598" max="14598" width="39.28515625" style="374" customWidth="1"/>
    <col min="14599" max="14599" width="9.140625" style="374" customWidth="1"/>
    <col min="14600" max="14849" width="9.140625" style="374"/>
    <col min="14850" max="14850" width="8" style="374" customWidth="1"/>
    <col min="14851" max="14851" width="5.42578125" style="374" customWidth="1"/>
    <col min="14852" max="14852" width="10.28515625" style="374" customWidth="1"/>
    <col min="14853" max="14853" width="10.140625" style="374" customWidth="1"/>
    <col min="14854" max="14854" width="39.28515625" style="374" customWidth="1"/>
    <col min="14855" max="14855" width="9.140625" style="374" customWidth="1"/>
    <col min="14856" max="15105" width="9.140625" style="374"/>
    <col min="15106" max="15106" width="8" style="374" customWidth="1"/>
    <col min="15107" max="15107" width="5.42578125" style="374" customWidth="1"/>
    <col min="15108" max="15108" width="10.28515625" style="374" customWidth="1"/>
    <col min="15109" max="15109" width="10.140625" style="374" customWidth="1"/>
    <col min="15110" max="15110" width="39.28515625" style="374" customWidth="1"/>
    <col min="15111" max="15111" width="9.140625" style="374" customWidth="1"/>
    <col min="15112" max="15361" width="9.140625" style="374"/>
    <col min="15362" max="15362" width="8" style="374" customWidth="1"/>
    <col min="15363" max="15363" width="5.42578125" style="374" customWidth="1"/>
    <col min="15364" max="15364" width="10.28515625" style="374" customWidth="1"/>
    <col min="15365" max="15365" width="10.140625" style="374" customWidth="1"/>
    <col min="15366" max="15366" width="39.28515625" style="374" customWidth="1"/>
    <col min="15367" max="15367" width="9.140625" style="374" customWidth="1"/>
    <col min="15368" max="15617" width="9.140625" style="374"/>
    <col min="15618" max="15618" width="8" style="374" customWidth="1"/>
    <col min="15619" max="15619" width="5.42578125" style="374" customWidth="1"/>
    <col min="15620" max="15620" width="10.28515625" style="374" customWidth="1"/>
    <col min="15621" max="15621" width="10.140625" style="374" customWidth="1"/>
    <col min="15622" max="15622" width="39.28515625" style="374" customWidth="1"/>
    <col min="15623" max="15623" width="9.140625" style="374" customWidth="1"/>
    <col min="15624" max="15873" width="9.140625" style="374"/>
    <col min="15874" max="15874" width="8" style="374" customWidth="1"/>
    <col min="15875" max="15875" width="5.42578125" style="374" customWidth="1"/>
    <col min="15876" max="15876" width="10.28515625" style="374" customWidth="1"/>
    <col min="15877" max="15877" width="10.140625" style="374" customWidth="1"/>
    <col min="15878" max="15878" width="39.28515625" style="374" customWidth="1"/>
    <col min="15879" max="15879" width="9.140625" style="374" customWidth="1"/>
    <col min="15880" max="16129" width="9.140625" style="374"/>
    <col min="16130" max="16130" width="8" style="374" customWidth="1"/>
    <col min="16131" max="16131" width="5.42578125" style="374" customWidth="1"/>
    <col min="16132" max="16132" width="10.28515625" style="374" customWidth="1"/>
    <col min="16133" max="16133" width="10.140625" style="374" customWidth="1"/>
    <col min="16134" max="16134" width="39.28515625" style="374" customWidth="1"/>
    <col min="16135" max="16135" width="9.140625" style="374" customWidth="1"/>
    <col min="16136" max="16384" width="9.140625" style="374"/>
  </cols>
  <sheetData>
    <row r="2" spans="4:9" ht="8.25" customHeight="1"/>
    <row r="3" spans="4:9" ht="9" customHeight="1"/>
    <row r="4" spans="4:9" ht="15.75">
      <c r="D4" s="384" t="s">
        <v>530</v>
      </c>
    </row>
    <row r="5" spans="4:9" ht="4.5" customHeight="1">
      <c r="E5" s="375"/>
      <c r="F5" s="375"/>
      <c r="G5" s="375"/>
    </row>
    <row r="6" spans="4:9" ht="15">
      <c r="E6" s="375"/>
      <c r="F6" s="379" t="s">
        <v>514</v>
      </c>
      <c r="G6" s="375"/>
    </row>
    <row r="7" spans="4:9">
      <c r="D7" s="376"/>
      <c r="F7" s="383" t="s">
        <v>518</v>
      </c>
      <c r="G7" s="377"/>
      <c r="H7" s="376"/>
    </row>
    <row r="8" spans="4:9">
      <c r="D8" s="376"/>
      <c r="F8" s="377"/>
      <c r="G8" s="377" t="s">
        <v>515</v>
      </c>
      <c r="H8" s="376"/>
    </row>
    <row r="9" spans="4:9">
      <c r="D9" s="376"/>
      <c r="F9" s="377"/>
      <c r="G9" s="377" t="s">
        <v>516</v>
      </c>
      <c r="H9" s="376"/>
    </row>
    <row r="10" spans="4:9">
      <c r="D10" s="376"/>
      <c r="F10" s="377"/>
      <c r="G10" s="377" t="s">
        <v>517</v>
      </c>
      <c r="H10" s="376"/>
    </row>
    <row r="11" spans="4:9" ht="3" customHeight="1">
      <c r="D11" s="376"/>
      <c r="F11" s="377"/>
      <c r="G11" s="377"/>
      <c r="H11" s="376"/>
    </row>
    <row r="12" spans="4:9">
      <c r="D12" s="376"/>
      <c r="F12" s="383" t="s">
        <v>519</v>
      </c>
      <c r="G12" s="376"/>
      <c r="H12" s="376"/>
    </row>
    <row r="13" spans="4:9">
      <c r="D13" s="376"/>
      <c r="F13" s="377"/>
      <c r="G13" s="377" t="s">
        <v>515</v>
      </c>
      <c r="H13" s="376"/>
    </row>
    <row r="14" spans="4:9">
      <c r="D14" s="376"/>
      <c r="F14" s="377"/>
      <c r="G14" s="377" t="s">
        <v>516</v>
      </c>
      <c r="H14" s="376"/>
    </row>
    <row r="15" spans="4:9">
      <c r="F15" s="377"/>
      <c r="G15" s="377" t="s">
        <v>517</v>
      </c>
      <c r="I15" s="376"/>
    </row>
    <row r="16" spans="4:9" ht="3" customHeight="1">
      <c r="F16" s="378"/>
    </row>
    <row r="17" spans="6:7" ht="15">
      <c r="F17" s="380" t="s">
        <v>506</v>
      </c>
    </row>
    <row r="18" spans="6:7">
      <c r="F18" s="377" t="s">
        <v>520</v>
      </c>
    </row>
    <row r="19" spans="6:7" ht="3" customHeight="1">
      <c r="F19" s="377"/>
    </row>
    <row r="20" spans="6:7" ht="15">
      <c r="F20" s="382" t="s">
        <v>507</v>
      </c>
    </row>
    <row r="21" spans="6:7" ht="3" customHeight="1">
      <c r="F21" s="377"/>
    </row>
    <row r="22" spans="6:7" ht="15">
      <c r="F22" s="380" t="s">
        <v>508</v>
      </c>
    </row>
    <row r="23" spans="6:7">
      <c r="F23" s="377" t="s">
        <v>509</v>
      </c>
    </row>
    <row r="24" spans="6:7">
      <c r="F24" s="377" t="s">
        <v>510</v>
      </c>
    </row>
    <row r="25" spans="6:7" ht="3" customHeight="1">
      <c r="F25" s="377"/>
    </row>
    <row r="26" spans="6:7" ht="15">
      <c r="F26" s="381" t="s">
        <v>521</v>
      </c>
    </row>
    <row r="27" spans="6:7">
      <c r="F27" s="383" t="s">
        <v>539</v>
      </c>
    </row>
    <row r="28" spans="6:7">
      <c r="F28" s="383" t="s">
        <v>540</v>
      </c>
    </row>
    <row r="29" spans="6:7">
      <c r="F29" s="377"/>
      <c r="G29" s="377" t="s">
        <v>525</v>
      </c>
    </row>
    <row r="30" spans="6:7">
      <c r="F30" s="377"/>
      <c r="G30" s="377" t="s">
        <v>511</v>
      </c>
    </row>
    <row r="31" spans="6:7">
      <c r="F31" s="377"/>
      <c r="G31" s="377" t="s">
        <v>526</v>
      </c>
    </row>
    <row r="32" spans="6:7">
      <c r="F32" s="377"/>
      <c r="G32" s="377" t="s">
        <v>527</v>
      </c>
    </row>
    <row r="33" spans="5:7">
      <c r="F33" s="377"/>
      <c r="G33" s="377" t="s">
        <v>512</v>
      </c>
    </row>
    <row r="34" spans="5:7">
      <c r="F34" s="377"/>
      <c r="G34" s="377" t="s">
        <v>528</v>
      </c>
    </row>
    <row r="35" spans="5:7">
      <c r="F35" s="377"/>
      <c r="G35" s="377" t="s">
        <v>513</v>
      </c>
    </row>
    <row r="36" spans="5:7">
      <c r="F36" s="377"/>
      <c r="G36" s="377" t="s">
        <v>529</v>
      </c>
    </row>
    <row r="37" spans="5:7">
      <c r="F37" s="377"/>
      <c r="G37" s="377" t="s">
        <v>426</v>
      </c>
    </row>
    <row r="38" spans="5:7">
      <c r="F38" s="377"/>
      <c r="G38" s="377" t="s">
        <v>457</v>
      </c>
    </row>
    <row r="39" spans="5:7" ht="3" customHeight="1">
      <c r="F39" s="377"/>
    </row>
    <row r="40" spans="5:7" ht="15">
      <c r="F40" s="380" t="s">
        <v>103</v>
      </c>
    </row>
    <row r="41" spans="5:7">
      <c r="F41" s="377" t="s">
        <v>522</v>
      </c>
    </row>
    <row r="42" spans="5:7">
      <c r="F42" s="377" t="s">
        <v>523</v>
      </c>
    </row>
    <row r="43" spans="5:7">
      <c r="F43" s="377" t="s">
        <v>524</v>
      </c>
    </row>
    <row r="44" spans="5:7" ht="6" customHeight="1">
      <c r="F44" s="377"/>
    </row>
    <row r="45" spans="5:7">
      <c r="E45" s="385" t="s">
        <v>571</v>
      </c>
    </row>
    <row r="50" ht="18" customHeight="1"/>
  </sheetData>
  <sheetProtection algorithmName="SHA-512" hashValue="3aNo3hTcxb0qRHxE/yHcFKVLdILDjI92O8P66MxKrEYGcEM+sr+JavS3hFoIzpOpWCb4Jp1zdN1oisKvE4Uf/A==" saltValue="Bg+rxgP7qnMLEi09DViNcw==" spinCount="100000" sheet="1" objects="1" scenarios="1"/>
  <hyperlinks>
    <hyperlink ref="F27" location="'Risco de Crédito'!A1" display="Análise da Carteira de Crédito | Circular 3.477"/>
    <hyperlink ref="F7" location="'Capital Regulatório BISII'!B7" display="Patrimônio de Referência Exigido | Basileia II (Até Set-13)"/>
    <hyperlink ref="F28" location="'Risco de Crédito 3678'!A1" display="Análise da Carteira de Crédito | Circular 3.678"/>
    <hyperlink ref="F41" location="'Risco Mercado - Sensibilidade'!A1" display="Análise de Sensibilidade"/>
    <hyperlink ref="F23" location="ATIVO!A3" display="Ativo"/>
    <hyperlink ref="F24" location="PASSIVO!A3" display="Passivo"/>
    <hyperlink ref="F18" location="'Anexo I'!A5" display="Anexo I"/>
    <hyperlink ref="G8" location="'Capital Regulatório BISII'!B34" display="Composição do Risco de Crédito"/>
    <hyperlink ref="G9" location="'Capital Regulatório BISII'!B48" display="Composição do Risco de Mercado"/>
    <hyperlink ref="G10" location="'Capital Regulatório BISII'!B65" display="Composição do Risco Operacional"/>
    <hyperlink ref="F12" location="'Capital Regulatório BISIII'!B6" display="Patrimônio de Referência Exigido | Basileia III (A partir Dez-13)"/>
    <hyperlink ref="G13" location="'Capital Regulatório BISIII'!B40" display="Composição do Risco de Crédito"/>
    <hyperlink ref="G14" location="'Capital Regulatório BISIII'!B81" display="Composição do Risco de Mercado"/>
    <hyperlink ref="G15" location="'Capital Regulatório BISIII'!B99" display="Composição do Risco Operacional"/>
    <hyperlink ref="G34" location="'Risco de Crédito 3678'!B106" display="Montante das Operações baixadas para Prejuízo"/>
    <hyperlink ref="G35" location="'Risco de Crédito 3678'!B119" display="Evolução PDD"/>
    <hyperlink ref="G36" location="'Risco de Crédito 3678'!B140" display="Exposições Adquiridas - Por Tipo de Exposição e Cedentes"/>
    <hyperlink ref="G37" location="'Risco de Crédito 3678'!B163" display="Ativos Ponderados de Risco de Crédito (RWACPAD)"/>
    <hyperlink ref="G38" location="'Risco de Crédito 3678'!B178" display="Instrumentos Mitigadores"/>
    <hyperlink ref="F20" location="'Razão Alavancagem'!B3" display="Índice de Alavancagem"/>
    <hyperlink ref="F43" location="'Risco Mercado- Cart. Trading'!A1" display="Exposição Financeira - Carteira de Negociação"/>
    <hyperlink ref="F42" location="'Risco Mercado - Derivativos'!A1" display="Operações com Instrumentos Derivativos"/>
    <hyperlink ref="G31" location="'Risco de Crédito 3678'!B75" display="Concessão de Crédito por Região Geográfica"/>
    <hyperlink ref="G29" location="'Risco de Crédito 3678'!B9" display="Concessão de Crédito por Tipo de Cliente - PF e PJ"/>
    <hyperlink ref="G30" location="'Risco de Crédito 3678'!B23" display="Concessão de Crédito nos Maiores Devedores"/>
    <hyperlink ref="G32" location="'Risco de Crédito 3678'!B106" display="Concessão de Crédito por Atividade Econômica e Modalidade"/>
    <hyperlink ref="G33" location="'Risco de Crédito 3678'!B75" display="Montante das Operações em Atraso"/>
  </hyperlink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5:T99"/>
  <sheetViews>
    <sheetView showGridLines="0" zoomScaleNormal="100" workbookViewId="0">
      <pane xSplit="2" ySplit="5" topLeftCell="E6" activePane="bottomRight" state="frozen"/>
      <selection activeCell="X167" sqref="X167"/>
      <selection pane="topRight" activeCell="X167" sqref="X167"/>
      <selection pane="bottomLeft" activeCell="X167" sqref="X167"/>
      <selection pane="bottomRight" activeCell="E12" sqref="E12"/>
    </sheetView>
  </sheetViews>
  <sheetFormatPr defaultColWidth="9.140625" defaultRowHeight="12"/>
  <cols>
    <col min="1" max="1" width="3" style="14" customWidth="1"/>
    <col min="2" max="2" width="30.5703125" style="14" customWidth="1"/>
    <col min="3" max="3" width="10.5703125" style="14" customWidth="1"/>
    <col min="4" max="4" width="9.85546875" style="14" bestFit="1" customWidth="1"/>
    <col min="5" max="8" width="9" style="14" bestFit="1" customWidth="1"/>
    <col min="9" max="9" width="9.5703125" style="14" bestFit="1" customWidth="1"/>
    <col min="10" max="10" width="9" style="14" bestFit="1" customWidth="1"/>
    <col min="11" max="11" width="9.5703125" style="14" bestFit="1" customWidth="1"/>
    <col min="12" max="20" width="9" style="14" bestFit="1" customWidth="1"/>
    <col min="21" max="16384" width="9.140625" style="14"/>
  </cols>
  <sheetData>
    <row r="5" spans="2:20" ht="12.75" customHeight="1">
      <c r="B5" s="51" t="s">
        <v>148</v>
      </c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 t="s">
        <v>0</v>
      </c>
    </row>
    <row r="6" spans="2:20"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2:20">
      <c r="B7" s="16"/>
      <c r="C7" s="17" t="s">
        <v>3</v>
      </c>
      <c r="D7" s="17" t="s">
        <v>4</v>
      </c>
      <c r="E7" s="17" t="s">
        <v>5</v>
      </c>
      <c r="F7" s="17" t="s">
        <v>6</v>
      </c>
      <c r="G7" s="17" t="s">
        <v>7</v>
      </c>
      <c r="H7" s="17" t="s">
        <v>8</v>
      </c>
      <c r="I7" s="17" t="s">
        <v>9</v>
      </c>
      <c r="J7" s="17" t="s">
        <v>10</v>
      </c>
      <c r="K7" s="17" t="s">
        <v>11</v>
      </c>
      <c r="L7" s="17" t="s">
        <v>12</v>
      </c>
      <c r="M7" s="17" t="s">
        <v>13</v>
      </c>
      <c r="N7" s="17" t="s">
        <v>14</v>
      </c>
      <c r="O7" s="17" t="s">
        <v>15</v>
      </c>
      <c r="P7" s="17" t="s">
        <v>16</v>
      </c>
      <c r="Q7" s="17" t="s">
        <v>17</v>
      </c>
      <c r="R7" s="17" t="s">
        <v>18</v>
      </c>
      <c r="S7" s="17" t="s">
        <v>19</v>
      </c>
      <c r="T7" s="17" t="s">
        <v>20</v>
      </c>
    </row>
    <row r="8" spans="2:20">
      <c r="B8" s="18" t="s">
        <v>2</v>
      </c>
      <c r="C8" s="80">
        <v>232773.76601000002</v>
      </c>
      <c r="D8" s="80">
        <v>440189.78222999995</v>
      </c>
      <c r="E8" s="80">
        <v>329373.54734000005</v>
      </c>
      <c r="F8" s="80">
        <v>345578.84346</v>
      </c>
      <c r="G8" s="80">
        <v>291519.41777</v>
      </c>
      <c r="H8" s="80">
        <v>354794.85383000004</v>
      </c>
      <c r="I8" s="80">
        <v>329373.54734000005</v>
      </c>
      <c r="J8" s="80">
        <v>446481.56839999999</v>
      </c>
      <c r="K8" s="80">
        <v>3447175.0730200033</v>
      </c>
      <c r="L8" s="80">
        <v>3334321.7010952733</v>
      </c>
      <c r="M8" s="80">
        <v>3840944.0994865517</v>
      </c>
      <c r="N8" s="80">
        <v>4963556.1584328543</v>
      </c>
      <c r="O8" s="80">
        <v>4463657.1201023133</v>
      </c>
      <c r="P8" s="80">
        <v>4547114.6208100645</v>
      </c>
      <c r="Q8" s="80">
        <v>4709643.3575502904</v>
      </c>
      <c r="R8" s="80">
        <v>4850421.9675793741</v>
      </c>
      <c r="S8" s="80">
        <v>5503183.7823244603</v>
      </c>
      <c r="T8" s="80">
        <v>5603620.8272006679</v>
      </c>
    </row>
    <row r="9" spans="2:20">
      <c r="B9" s="18" t="s">
        <v>21</v>
      </c>
      <c r="C9" s="80">
        <v>2037646.6665766665</v>
      </c>
      <c r="D9" s="80">
        <v>2215160.3104733336</v>
      </c>
      <c r="E9" s="80">
        <v>2613781.1118063168</v>
      </c>
      <c r="F9" s="80">
        <v>2438462.6453066668</v>
      </c>
      <c r="G9" s="80">
        <v>2475423.8720633336</v>
      </c>
      <c r="H9" s="80">
        <v>2518268.793023333</v>
      </c>
      <c r="I9" s="80">
        <v>2558961.189746317</v>
      </c>
      <c r="J9" s="80">
        <v>2846323.7235554666</v>
      </c>
      <c r="K9" s="80">
        <v>3159100.338285801</v>
      </c>
      <c r="L9" s="80">
        <v>3309924.0123024234</v>
      </c>
      <c r="M9" s="80">
        <v>3407467.1043808209</v>
      </c>
      <c r="N9" s="80">
        <v>4736893.9372926708</v>
      </c>
      <c r="O9" s="80">
        <v>4271226.9618156496</v>
      </c>
      <c r="P9" s="80">
        <v>4438079.4375446644</v>
      </c>
      <c r="Q9" s="80">
        <v>4676667.7421856774</v>
      </c>
      <c r="R9" s="80">
        <v>4792185.0548874633</v>
      </c>
      <c r="S9" s="80">
        <v>5255433.1629011026</v>
      </c>
      <c r="T9" s="80">
        <v>5524191.4782956112</v>
      </c>
    </row>
    <row r="12" spans="2:20">
      <c r="B12" s="51" t="s">
        <v>149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 t="s">
        <v>0</v>
      </c>
    </row>
    <row r="14" spans="2:20">
      <c r="B14" s="19" t="s">
        <v>1</v>
      </c>
      <c r="C14" s="17" t="s">
        <v>3</v>
      </c>
      <c r="D14" s="17" t="s">
        <v>4</v>
      </c>
      <c r="E14" s="17" t="s">
        <v>5</v>
      </c>
      <c r="F14" s="17" t="s">
        <v>6</v>
      </c>
      <c r="G14" s="17" t="s">
        <v>7</v>
      </c>
      <c r="H14" s="17" t="s">
        <v>8</v>
      </c>
      <c r="I14" s="17" t="s">
        <v>9</v>
      </c>
      <c r="J14" s="17" t="s">
        <v>10</v>
      </c>
      <c r="K14" s="17" t="s">
        <v>11</v>
      </c>
      <c r="L14" s="17" t="s">
        <v>12</v>
      </c>
      <c r="M14" s="17" t="s">
        <v>13</v>
      </c>
      <c r="N14" s="17" t="s">
        <v>14</v>
      </c>
      <c r="O14" s="17" t="s">
        <v>15</v>
      </c>
      <c r="P14" s="17" t="s">
        <v>16</v>
      </c>
      <c r="Q14" s="17" t="s">
        <v>17</v>
      </c>
      <c r="R14" s="17" t="s">
        <v>18</v>
      </c>
      <c r="S14" s="17" t="s">
        <v>19</v>
      </c>
      <c r="T14" s="17" t="s">
        <v>20</v>
      </c>
    </row>
    <row r="15" spans="2:20">
      <c r="B15" s="49">
        <v>0.02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0">
        <v>432852.47609999997</v>
      </c>
      <c r="T15" s="20">
        <v>330916.26029999997</v>
      </c>
    </row>
    <row r="16" spans="2:20">
      <c r="B16" s="50">
        <v>0.2</v>
      </c>
      <c r="C16" s="20">
        <v>0</v>
      </c>
      <c r="D16" s="20">
        <v>208724.88909000001</v>
      </c>
      <c r="E16" s="20">
        <v>0</v>
      </c>
      <c r="F16" s="20">
        <v>17499.729500000001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184848.19837</v>
      </c>
      <c r="N16" s="20">
        <v>98681.158129999996</v>
      </c>
      <c r="O16" s="20">
        <v>88975.637160000013</v>
      </c>
      <c r="P16" s="20">
        <v>285819.41623000003</v>
      </c>
      <c r="Q16" s="20">
        <v>129779.1556</v>
      </c>
      <c r="R16" s="20">
        <v>133500.16519999999</v>
      </c>
      <c r="S16" s="20">
        <v>118207.93020000002</v>
      </c>
      <c r="T16" s="20">
        <v>119807.59074000001</v>
      </c>
    </row>
    <row r="17" spans="2:20">
      <c r="B17" s="50">
        <v>0.5</v>
      </c>
      <c r="C17" s="20">
        <v>232773.76601000002</v>
      </c>
      <c r="D17" s="20">
        <v>231464.89313999994</v>
      </c>
      <c r="E17" s="20">
        <v>329373.54734000005</v>
      </c>
      <c r="F17" s="20">
        <v>328079.11395999999</v>
      </c>
      <c r="G17" s="20">
        <v>291519.41777</v>
      </c>
      <c r="H17" s="20">
        <v>354794.85383000004</v>
      </c>
      <c r="I17" s="20">
        <v>329373.54734000005</v>
      </c>
      <c r="J17" s="20">
        <v>446481.56839999999</v>
      </c>
      <c r="K17" s="20">
        <v>505340.14652999997</v>
      </c>
      <c r="L17" s="20">
        <v>264497.11491</v>
      </c>
      <c r="M17" s="20">
        <v>376821.69987000001</v>
      </c>
      <c r="N17" s="20">
        <v>530829.85667000001</v>
      </c>
      <c r="O17" s="20">
        <v>645510.78522000008</v>
      </c>
      <c r="P17" s="20">
        <v>616213.95946000004</v>
      </c>
      <c r="Q17" s="20">
        <v>641259.00070999993</v>
      </c>
      <c r="R17" s="20">
        <v>626788.7270500001</v>
      </c>
      <c r="S17" s="20">
        <v>310729.04944371461</v>
      </c>
      <c r="T17" s="20">
        <v>283756.07137969125</v>
      </c>
    </row>
    <row r="18" spans="2:20">
      <c r="B18" s="50">
        <v>0.75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20">
        <v>0</v>
      </c>
      <c r="P18" s="20">
        <v>1395262.9752678457</v>
      </c>
      <c r="Q18" s="20">
        <v>1550001.0965625907</v>
      </c>
      <c r="R18" s="20">
        <v>1358378.322410407</v>
      </c>
      <c r="S18" s="20">
        <v>0</v>
      </c>
      <c r="T18" s="20">
        <v>0</v>
      </c>
    </row>
    <row r="19" spans="2:20">
      <c r="B19" s="50">
        <v>0.85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1770500.4014824962</v>
      </c>
      <c r="T19" s="20">
        <v>1641506.2306261328</v>
      </c>
    </row>
    <row r="20" spans="2:20">
      <c r="B20" s="50">
        <v>1</v>
      </c>
      <c r="C20" s="20">
        <v>1837318.8425</v>
      </c>
      <c r="D20" s="20">
        <v>1931810.7086899998</v>
      </c>
      <c r="E20" s="20">
        <v>2406386.3449889501</v>
      </c>
      <c r="F20" s="20">
        <v>2047057.7400999996</v>
      </c>
      <c r="G20" s="20">
        <v>2326794.4102600003</v>
      </c>
      <c r="H20" s="20">
        <v>2253137.6496200003</v>
      </c>
      <c r="I20" s="20">
        <v>2406386.3449889501</v>
      </c>
      <c r="J20" s="20">
        <v>2484111.6588473991</v>
      </c>
      <c r="K20" s="20">
        <v>2941834.9264900032</v>
      </c>
      <c r="L20" s="20">
        <v>3069824.5861852732</v>
      </c>
      <c r="M20" s="20">
        <v>3279274.201246555</v>
      </c>
      <c r="N20" s="20">
        <v>4297916.4620028548</v>
      </c>
      <c r="O20" s="20">
        <v>3668991.4494923134</v>
      </c>
      <c r="P20" s="20">
        <v>2189237.8720022188</v>
      </c>
      <c r="Q20" s="20">
        <v>2318819.9240976986</v>
      </c>
      <c r="R20" s="20">
        <v>2657134.2380689671</v>
      </c>
      <c r="S20" s="20">
        <v>2772421.8662782498</v>
      </c>
      <c r="T20" s="20">
        <v>3128240.4247348439</v>
      </c>
    </row>
    <row r="21" spans="2:20" ht="12.75" thickBot="1">
      <c r="B21" s="50">
        <v>3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27512.171460000001</v>
      </c>
      <c r="M21" s="20">
        <v>33421.520909999999</v>
      </c>
      <c r="N21" s="20">
        <v>36128.681629999999</v>
      </c>
      <c r="O21" s="20">
        <v>60179.248229999997</v>
      </c>
      <c r="P21" s="20">
        <v>60580.397850000001</v>
      </c>
      <c r="Q21" s="20">
        <v>69784.18058</v>
      </c>
      <c r="R21" s="20">
        <v>74620.514849999992</v>
      </c>
      <c r="S21" s="20">
        <v>98472.058819999991</v>
      </c>
      <c r="T21" s="20">
        <v>99394.249420000007</v>
      </c>
    </row>
    <row r="22" spans="2:20" ht="12.75" thickTop="1">
      <c r="B22" s="21" t="s">
        <v>2</v>
      </c>
      <c r="C22" s="83">
        <v>2070092.6085100002</v>
      </c>
      <c r="D22" s="83">
        <v>2372000.4909199998</v>
      </c>
      <c r="E22" s="83">
        <v>2735759.8923289501</v>
      </c>
      <c r="F22" s="83">
        <v>2392636.5835599997</v>
      </c>
      <c r="G22" s="83">
        <v>2618313.8280300004</v>
      </c>
      <c r="H22" s="83">
        <v>2607932.5034500002</v>
      </c>
      <c r="I22" s="83">
        <v>2735759.8923289501</v>
      </c>
      <c r="J22" s="83">
        <v>2930593.2272473993</v>
      </c>
      <c r="K22" s="83">
        <v>3447175.0730200033</v>
      </c>
      <c r="L22" s="83">
        <v>3361833.8725552731</v>
      </c>
      <c r="M22" s="83">
        <v>3874365.6203965549</v>
      </c>
      <c r="N22" s="22">
        <v>4963556.1584328543</v>
      </c>
      <c r="O22" s="22">
        <v>4463657.1201023133</v>
      </c>
      <c r="P22" s="22">
        <v>4547114.6208100645</v>
      </c>
      <c r="Q22" s="22">
        <v>4709643.3575502904</v>
      </c>
      <c r="R22" s="22">
        <v>4850421.9675793741</v>
      </c>
      <c r="S22" s="22">
        <v>5503183.7823244603</v>
      </c>
      <c r="T22" s="22">
        <v>5603620.8272006679</v>
      </c>
    </row>
    <row r="24" spans="2:20">
      <c r="B24" s="51" t="s">
        <v>150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 t="s">
        <v>0</v>
      </c>
    </row>
    <row r="26" spans="2:20">
      <c r="B26" s="19" t="s">
        <v>22</v>
      </c>
      <c r="C26" s="23" t="s">
        <v>3</v>
      </c>
      <c r="D26" s="23" t="s">
        <v>4</v>
      </c>
      <c r="E26" s="23" t="s">
        <v>5</v>
      </c>
      <c r="F26" s="23" t="s">
        <v>6</v>
      </c>
      <c r="G26" s="23" t="s">
        <v>7</v>
      </c>
      <c r="H26" s="23" t="s">
        <v>8</v>
      </c>
      <c r="I26" s="23" t="s">
        <v>9</v>
      </c>
      <c r="J26" s="23" t="s">
        <v>10</v>
      </c>
      <c r="K26" s="23" t="s">
        <v>11</v>
      </c>
      <c r="L26" s="23" t="s">
        <v>12</v>
      </c>
      <c r="M26" s="23" t="s">
        <v>13</v>
      </c>
      <c r="N26" s="23" t="s">
        <v>14</v>
      </c>
      <c r="O26" s="23" t="s">
        <v>15</v>
      </c>
      <c r="P26" s="23" t="s">
        <v>16</v>
      </c>
      <c r="Q26" s="23" t="s">
        <v>17</v>
      </c>
      <c r="R26" s="23" t="s">
        <v>18</v>
      </c>
      <c r="S26" s="23" t="s">
        <v>19</v>
      </c>
      <c r="T26" s="23" t="s">
        <v>20</v>
      </c>
    </row>
    <row r="27" spans="2:20">
      <c r="B27" s="24" t="s">
        <v>23</v>
      </c>
      <c r="C27" s="24"/>
      <c r="D27" s="24"/>
      <c r="E27" s="24"/>
      <c r="F27" s="24"/>
      <c r="G27" s="24"/>
      <c r="H27" s="24"/>
      <c r="I27" s="24"/>
      <c r="J27" s="25">
        <v>7903</v>
      </c>
      <c r="K27" s="25"/>
      <c r="L27" s="25"/>
      <c r="M27" s="25"/>
      <c r="N27" s="25"/>
      <c r="O27" s="25"/>
      <c r="P27" s="25"/>
      <c r="Q27" s="25"/>
      <c r="R27" s="25"/>
      <c r="S27" s="25">
        <v>7125</v>
      </c>
      <c r="T27" s="25">
        <v>7125</v>
      </c>
    </row>
    <row r="28" spans="2:20">
      <c r="B28" s="26" t="s">
        <v>24</v>
      </c>
      <c r="C28" s="25">
        <v>928553</v>
      </c>
      <c r="D28" s="25">
        <v>919192</v>
      </c>
      <c r="E28" s="25">
        <v>978065</v>
      </c>
      <c r="F28" s="25">
        <v>944211</v>
      </c>
      <c r="G28" s="25">
        <v>1067599</v>
      </c>
      <c r="H28" s="25">
        <v>1085225</v>
      </c>
      <c r="I28" s="25">
        <v>1148399</v>
      </c>
      <c r="J28" s="25">
        <v>1191151</v>
      </c>
      <c r="K28" s="25">
        <v>1289674</v>
      </c>
      <c r="L28" s="25">
        <v>1351494</v>
      </c>
      <c r="M28" s="25">
        <v>1400123</v>
      </c>
      <c r="N28" s="25">
        <v>1508583</v>
      </c>
      <c r="O28" s="25">
        <v>1349727</v>
      </c>
      <c r="P28" s="25">
        <v>1279570</v>
      </c>
      <c r="Q28" s="25">
        <v>1280723</v>
      </c>
      <c r="R28" s="25">
        <v>1090238</v>
      </c>
      <c r="S28" s="25">
        <v>1176044</v>
      </c>
      <c r="T28" s="25">
        <v>1312264</v>
      </c>
    </row>
    <row r="29" spans="2:20">
      <c r="B29" s="26" t="s">
        <v>25</v>
      </c>
      <c r="C29" s="25">
        <v>200344</v>
      </c>
      <c r="D29" s="25">
        <v>210662</v>
      </c>
      <c r="E29" s="25">
        <v>194682</v>
      </c>
      <c r="F29" s="25">
        <v>199445</v>
      </c>
      <c r="G29" s="25">
        <v>222492</v>
      </c>
      <c r="H29" s="25">
        <v>227155</v>
      </c>
      <c r="I29" s="25">
        <v>204239</v>
      </c>
      <c r="J29" s="25">
        <v>294944</v>
      </c>
      <c r="K29" s="25">
        <v>372351</v>
      </c>
      <c r="L29" s="25">
        <v>391721</v>
      </c>
      <c r="M29" s="25">
        <v>444057</v>
      </c>
      <c r="N29" s="25">
        <v>543837</v>
      </c>
      <c r="O29" s="25">
        <v>741652</v>
      </c>
      <c r="P29" s="25">
        <v>762815</v>
      </c>
      <c r="Q29" s="25">
        <v>767943</v>
      </c>
      <c r="R29" s="25">
        <v>814210</v>
      </c>
      <c r="S29" s="25">
        <v>970960</v>
      </c>
      <c r="T29" s="25">
        <v>987060</v>
      </c>
    </row>
    <row r="30" spans="2:20">
      <c r="B30" s="26" t="s">
        <v>26</v>
      </c>
      <c r="C30" s="25">
        <v>32538</v>
      </c>
      <c r="D30" s="25">
        <v>38412</v>
      </c>
      <c r="E30" s="25">
        <v>46697</v>
      </c>
      <c r="F30" s="25">
        <v>47324</v>
      </c>
      <c r="G30" s="25">
        <v>86522</v>
      </c>
      <c r="H30" s="25">
        <v>76668</v>
      </c>
      <c r="I30" s="25">
        <v>120051</v>
      </c>
      <c r="J30" s="25">
        <v>98176</v>
      </c>
      <c r="K30" s="25">
        <v>65580</v>
      </c>
      <c r="L30" s="25">
        <v>160543</v>
      </c>
      <c r="M30" s="25">
        <v>148026</v>
      </c>
      <c r="N30" s="25">
        <v>115190</v>
      </c>
      <c r="O30" s="25">
        <v>46957</v>
      </c>
      <c r="P30" s="25">
        <v>57048</v>
      </c>
      <c r="Q30" s="25">
        <v>72800</v>
      </c>
      <c r="R30" s="25">
        <v>53038</v>
      </c>
      <c r="S30" s="25">
        <v>86866</v>
      </c>
      <c r="T30" s="25">
        <v>77875</v>
      </c>
    </row>
    <row r="31" spans="2:20">
      <c r="B31" s="26" t="s">
        <v>27</v>
      </c>
      <c r="C31" s="25">
        <v>368280</v>
      </c>
      <c r="D31" s="25">
        <v>399062</v>
      </c>
      <c r="E31" s="25">
        <v>400206</v>
      </c>
      <c r="F31" s="25">
        <v>427846</v>
      </c>
      <c r="G31" s="25">
        <v>425598</v>
      </c>
      <c r="H31" s="25">
        <v>438581</v>
      </c>
      <c r="I31" s="25">
        <v>460117</v>
      </c>
      <c r="J31" s="25">
        <v>483945</v>
      </c>
      <c r="K31" s="25">
        <v>563102</v>
      </c>
      <c r="L31" s="25">
        <v>547381</v>
      </c>
      <c r="M31" s="25">
        <v>504720</v>
      </c>
      <c r="N31" s="25">
        <v>470069</v>
      </c>
      <c r="O31" s="25">
        <v>582889</v>
      </c>
      <c r="P31" s="25">
        <v>540841</v>
      </c>
      <c r="Q31" s="25">
        <v>627246</v>
      </c>
      <c r="R31" s="25">
        <v>633821</v>
      </c>
      <c r="S31" s="25">
        <v>891092</v>
      </c>
      <c r="T31" s="25">
        <v>775295</v>
      </c>
    </row>
    <row r="32" spans="2:20" ht="12.75" thickBot="1">
      <c r="B32" s="27" t="s">
        <v>28</v>
      </c>
      <c r="C32" s="28">
        <v>169021</v>
      </c>
      <c r="D32" s="28">
        <v>151642</v>
      </c>
      <c r="E32" s="25">
        <v>142951</v>
      </c>
      <c r="F32" s="25">
        <v>150256</v>
      </c>
      <c r="G32" s="25">
        <v>138973</v>
      </c>
      <c r="H32" s="25">
        <v>138966</v>
      </c>
      <c r="I32" s="25">
        <v>138932</v>
      </c>
      <c r="J32" s="25">
        <v>121759</v>
      </c>
      <c r="K32" s="25">
        <v>118705</v>
      </c>
      <c r="L32" s="25">
        <v>98296</v>
      </c>
      <c r="M32" s="25">
        <v>74465</v>
      </c>
      <c r="N32" s="25">
        <v>78219</v>
      </c>
      <c r="O32" s="25">
        <v>61262</v>
      </c>
      <c r="P32" s="25">
        <v>54963</v>
      </c>
      <c r="Q32" s="25">
        <v>49976</v>
      </c>
      <c r="R32" s="25">
        <v>61104</v>
      </c>
      <c r="S32" s="25">
        <v>72083</v>
      </c>
      <c r="T32" s="25">
        <v>66150</v>
      </c>
    </row>
    <row r="33" spans="2:20" ht="12.75" thickTop="1">
      <c r="B33" s="29" t="s">
        <v>29</v>
      </c>
      <c r="C33" s="30">
        <v>1698736</v>
      </c>
      <c r="D33" s="30">
        <v>1718970</v>
      </c>
      <c r="E33" s="30">
        <v>1762601</v>
      </c>
      <c r="F33" s="30">
        <v>1769082</v>
      </c>
      <c r="G33" s="30">
        <v>1941184</v>
      </c>
      <c r="H33" s="30">
        <v>1966595</v>
      </c>
      <c r="I33" s="30">
        <v>2071738</v>
      </c>
      <c r="J33" s="30">
        <v>2197878</v>
      </c>
      <c r="K33" s="30">
        <v>2409412</v>
      </c>
      <c r="L33" s="30">
        <v>2549435</v>
      </c>
      <c r="M33" s="30">
        <v>2571391</v>
      </c>
      <c r="N33" s="30">
        <v>2715898</v>
      </c>
      <c r="O33" s="30">
        <v>2782487</v>
      </c>
      <c r="P33" s="30">
        <v>2695237</v>
      </c>
      <c r="Q33" s="30">
        <v>2798688</v>
      </c>
      <c r="R33" s="30">
        <v>2652411</v>
      </c>
      <c r="S33" s="30">
        <v>3204170</v>
      </c>
      <c r="T33" s="30">
        <v>3225769</v>
      </c>
    </row>
    <row r="36" spans="2:20">
      <c r="B36" s="51" t="s">
        <v>151</v>
      </c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2:20">
      <c r="B37" s="32"/>
      <c r="C37" s="24"/>
      <c r="D37" s="24"/>
      <c r="E37" s="24"/>
      <c r="F37" s="24"/>
      <c r="G37" s="24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 t="s">
        <v>0</v>
      </c>
    </row>
    <row r="38" spans="2:20">
      <c r="B38" s="19"/>
      <c r="C38" s="23" t="s">
        <v>3</v>
      </c>
      <c r="D38" s="23" t="s">
        <v>4</v>
      </c>
      <c r="E38" s="23" t="s">
        <v>5</v>
      </c>
      <c r="F38" s="23" t="s">
        <v>6</v>
      </c>
      <c r="G38" s="23" t="s">
        <v>7</v>
      </c>
      <c r="H38" s="23" t="s">
        <v>8</v>
      </c>
      <c r="I38" s="23" t="s">
        <v>9</v>
      </c>
      <c r="J38" s="23" t="s">
        <v>10</v>
      </c>
      <c r="K38" s="23" t="s">
        <v>11</v>
      </c>
      <c r="L38" s="23" t="s">
        <v>12</v>
      </c>
      <c r="M38" s="23" t="s">
        <v>13</v>
      </c>
      <c r="N38" s="23" t="s">
        <v>14</v>
      </c>
      <c r="O38" s="23" t="s">
        <v>15</v>
      </c>
      <c r="P38" s="23" t="s">
        <v>16</v>
      </c>
      <c r="Q38" s="23" t="s">
        <v>17</v>
      </c>
      <c r="R38" s="23" t="s">
        <v>18</v>
      </c>
      <c r="S38" s="23" t="s">
        <v>19</v>
      </c>
      <c r="T38" s="23" t="s">
        <v>20</v>
      </c>
    </row>
    <row r="39" spans="2:20">
      <c r="B39" s="26" t="s">
        <v>30</v>
      </c>
      <c r="C39" s="25">
        <v>308388</v>
      </c>
      <c r="D39" s="25">
        <v>302438</v>
      </c>
      <c r="E39" s="25">
        <v>315120</v>
      </c>
      <c r="F39" s="25">
        <v>316146</v>
      </c>
      <c r="G39" s="25">
        <v>382420</v>
      </c>
      <c r="H39" s="25">
        <v>370349</v>
      </c>
      <c r="I39" s="25">
        <v>400342</v>
      </c>
      <c r="J39" s="25">
        <v>392363</v>
      </c>
      <c r="K39" s="25">
        <v>380743</v>
      </c>
      <c r="L39" s="25">
        <v>393933</v>
      </c>
      <c r="M39" s="25">
        <v>430098</v>
      </c>
      <c r="N39" s="25">
        <v>387858</v>
      </c>
      <c r="O39" s="25">
        <v>368283</v>
      </c>
      <c r="P39" s="25">
        <v>392775</v>
      </c>
      <c r="Q39" s="25">
        <v>379837</v>
      </c>
      <c r="R39" s="25">
        <v>380756</v>
      </c>
      <c r="S39" s="25">
        <v>464073</v>
      </c>
      <c r="T39" s="25">
        <v>381738</v>
      </c>
    </row>
    <row r="40" spans="2:20" ht="12.75" thickBot="1">
      <c r="B40" s="26" t="s">
        <v>31</v>
      </c>
      <c r="C40" s="25">
        <v>1635864</v>
      </c>
      <c r="D40" s="25">
        <v>1655618</v>
      </c>
      <c r="E40" s="25">
        <v>1686618</v>
      </c>
      <c r="F40" s="25">
        <v>1707301</v>
      </c>
      <c r="G40" s="25">
        <v>1876922</v>
      </c>
      <c r="H40" s="25">
        <v>1890212</v>
      </c>
      <c r="I40" s="25">
        <v>2003232</v>
      </c>
      <c r="J40" s="25">
        <v>2095029</v>
      </c>
      <c r="K40" s="25">
        <v>2269590</v>
      </c>
      <c r="L40" s="25">
        <v>2385616</v>
      </c>
      <c r="M40" s="25">
        <v>2395598</v>
      </c>
      <c r="N40" s="25">
        <v>2548356</v>
      </c>
      <c r="O40" s="25">
        <v>2624296</v>
      </c>
      <c r="P40" s="25">
        <v>2522732</v>
      </c>
      <c r="Q40" s="25">
        <v>2587820</v>
      </c>
      <c r="R40" s="25">
        <v>2467025</v>
      </c>
      <c r="S40" s="25">
        <v>3025201</v>
      </c>
      <c r="T40" s="25">
        <v>3014550</v>
      </c>
    </row>
    <row r="41" spans="2:20" ht="12.75" thickTop="1">
      <c r="B41" s="29" t="s">
        <v>32</v>
      </c>
      <c r="C41" s="34">
        <v>0.18851689382491454</v>
      </c>
      <c r="D41" s="34">
        <v>0.18267378102919876</v>
      </c>
      <c r="E41" s="34">
        <v>0.18683543042941556</v>
      </c>
      <c r="F41" s="34">
        <v>0.18517297184269207</v>
      </c>
      <c r="G41" s="34">
        <v>0.20374847756060188</v>
      </c>
      <c r="H41" s="34">
        <v>0.19592987453259211</v>
      </c>
      <c r="I41" s="34">
        <v>0.19984804555837765</v>
      </c>
      <c r="J41" s="34">
        <v>0.18728284906796039</v>
      </c>
      <c r="K41" s="34">
        <v>0.16775849382487587</v>
      </c>
      <c r="L41" s="34">
        <v>0.16512841966183997</v>
      </c>
      <c r="M41" s="34">
        <v>0.17953680041476075</v>
      </c>
      <c r="N41" s="34">
        <v>0.15219930025475248</v>
      </c>
      <c r="O41" s="34">
        <v>0.14033592247216015</v>
      </c>
      <c r="P41" s="34">
        <v>0.15569430284310817</v>
      </c>
      <c r="Q41" s="34">
        <v>0.1467787558640091</v>
      </c>
      <c r="R41" s="34">
        <v>0.15433811980016415</v>
      </c>
      <c r="S41" s="34">
        <v>0.15340236896655793</v>
      </c>
      <c r="T41" s="34">
        <v>0.12663183559735283</v>
      </c>
    </row>
    <row r="44" spans="2:20">
      <c r="B44" s="51" t="s">
        <v>152</v>
      </c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2:20">
      <c r="B45" s="32"/>
      <c r="C45" s="24"/>
      <c r="D45" s="24"/>
      <c r="E45" s="24"/>
      <c r="F45" s="24"/>
      <c r="G45" s="24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5" t="s">
        <v>0</v>
      </c>
    </row>
    <row r="46" spans="2:20">
      <c r="B46" s="19"/>
      <c r="C46" s="23" t="str">
        <f>"Dez09"</f>
        <v>Dez09</v>
      </c>
      <c r="D46" s="23" t="str">
        <f>"Mar10"</f>
        <v>Mar10</v>
      </c>
      <c r="E46" s="23" t="str">
        <f>"Jun10"</f>
        <v>Jun10</v>
      </c>
      <c r="F46" s="23" t="str">
        <f>"Set10"</f>
        <v>Set10</v>
      </c>
      <c r="G46" s="23" t="str">
        <f>"Dez10"</f>
        <v>Dez10</v>
      </c>
      <c r="H46" s="23" t="str">
        <f>"Mar11"</f>
        <v>Mar11</v>
      </c>
      <c r="I46" s="23" t="str">
        <f>"Jun11"</f>
        <v>Jun11</v>
      </c>
      <c r="J46" s="23" t="str">
        <f>"Set11"</f>
        <v>Set11</v>
      </c>
      <c r="K46" s="23" t="s">
        <v>11</v>
      </c>
      <c r="L46" s="23" t="s">
        <v>12</v>
      </c>
      <c r="M46" s="23" t="s">
        <v>13</v>
      </c>
      <c r="N46" s="23" t="s">
        <v>14</v>
      </c>
      <c r="O46" s="23" t="s">
        <v>15</v>
      </c>
      <c r="P46" s="23" t="s">
        <v>16</v>
      </c>
      <c r="Q46" s="23" t="s">
        <v>17</v>
      </c>
      <c r="R46" s="23" t="s">
        <v>18</v>
      </c>
      <c r="S46" s="23" t="s">
        <v>19</v>
      </c>
      <c r="T46" s="23" t="s">
        <v>20</v>
      </c>
    </row>
    <row r="47" spans="2:20">
      <c r="B47" s="26" t="s">
        <v>33</v>
      </c>
      <c r="C47" s="25">
        <v>190421</v>
      </c>
      <c r="D47" s="25">
        <v>159307</v>
      </c>
      <c r="E47" s="25">
        <v>198951</v>
      </c>
      <c r="F47" s="25">
        <v>177014</v>
      </c>
      <c r="G47" s="25">
        <v>154197</v>
      </c>
      <c r="H47" s="25">
        <v>189790</v>
      </c>
      <c r="I47" s="25">
        <v>140198</v>
      </c>
      <c r="J47" s="25">
        <v>161426</v>
      </c>
      <c r="K47" s="25">
        <v>326539</v>
      </c>
      <c r="L47" s="25">
        <v>357777</v>
      </c>
      <c r="M47" s="25">
        <v>145869</v>
      </c>
      <c r="N47" s="25">
        <v>92699</v>
      </c>
      <c r="O47" s="25">
        <v>174798</v>
      </c>
      <c r="P47" s="25">
        <v>91250</v>
      </c>
      <c r="Q47" s="25">
        <v>165813</v>
      </c>
      <c r="R47" s="25">
        <v>124543</v>
      </c>
      <c r="S47" s="25">
        <v>168095</v>
      </c>
      <c r="T47" s="25">
        <v>147582</v>
      </c>
    </row>
    <row r="48" spans="2:20">
      <c r="B48" s="26" t="s">
        <v>34</v>
      </c>
      <c r="C48" s="25">
        <v>6537</v>
      </c>
      <c r="D48" s="25">
        <v>9779</v>
      </c>
      <c r="E48" s="25">
        <v>5825</v>
      </c>
      <c r="F48" s="25">
        <v>17195</v>
      </c>
      <c r="G48" s="25">
        <v>10546</v>
      </c>
      <c r="H48" s="25">
        <v>19865</v>
      </c>
      <c r="I48" s="25">
        <v>20814</v>
      </c>
      <c r="J48" s="25">
        <v>29747</v>
      </c>
      <c r="K48" s="25">
        <v>22398</v>
      </c>
      <c r="L48" s="25">
        <v>8975</v>
      </c>
      <c r="M48" s="25">
        <v>5748</v>
      </c>
      <c r="N48" s="25">
        <v>16788</v>
      </c>
      <c r="O48" s="25">
        <v>9229</v>
      </c>
      <c r="P48" s="25">
        <v>11046</v>
      </c>
      <c r="Q48" s="25">
        <v>9646</v>
      </c>
      <c r="R48" s="25">
        <v>6465</v>
      </c>
      <c r="S48" s="25">
        <v>6336</v>
      </c>
      <c r="T48" s="25">
        <v>946</v>
      </c>
    </row>
    <row r="49" spans="2:20">
      <c r="B49" s="26" t="s">
        <v>35</v>
      </c>
      <c r="C49" s="25">
        <v>35216</v>
      </c>
      <c r="D49" s="25">
        <v>22836</v>
      </c>
      <c r="E49" s="25">
        <v>11993</v>
      </c>
      <c r="F49" s="25">
        <v>26828</v>
      </c>
      <c r="G49" s="25">
        <v>43024</v>
      </c>
      <c r="H49" s="25">
        <v>46933</v>
      </c>
      <c r="I49" s="25">
        <v>40190</v>
      </c>
      <c r="J49" s="25">
        <v>18572</v>
      </c>
      <c r="K49" s="25">
        <v>22450</v>
      </c>
      <c r="L49" s="25">
        <v>42333</v>
      </c>
      <c r="M49" s="25">
        <v>29642</v>
      </c>
      <c r="N49" s="25">
        <v>28734</v>
      </c>
      <c r="O49" s="25">
        <v>15594</v>
      </c>
      <c r="P49" s="25">
        <v>30860</v>
      </c>
      <c r="Q49" s="25">
        <v>15683</v>
      </c>
      <c r="R49" s="25">
        <v>32404</v>
      </c>
      <c r="S49" s="25">
        <v>32004</v>
      </c>
      <c r="T49" s="25">
        <v>32469</v>
      </c>
    </row>
    <row r="50" spans="2:20" ht="12.75" thickBot="1">
      <c r="B50" s="27" t="s">
        <v>36</v>
      </c>
      <c r="C50" s="28">
        <v>55114</v>
      </c>
      <c r="D50" s="28">
        <v>25750</v>
      </c>
      <c r="E50" s="25">
        <v>26284</v>
      </c>
      <c r="F50" s="25">
        <v>18563</v>
      </c>
      <c r="G50" s="25">
        <v>18671</v>
      </c>
      <c r="H50" s="25">
        <v>49097</v>
      </c>
      <c r="I50" s="25">
        <v>75991</v>
      </c>
      <c r="J50" s="25">
        <v>83532</v>
      </c>
      <c r="K50" s="25">
        <v>69441</v>
      </c>
      <c r="L50" s="25">
        <v>23843</v>
      </c>
      <c r="M50" s="25">
        <v>31883</v>
      </c>
      <c r="N50" s="25">
        <v>32090</v>
      </c>
      <c r="O50" s="25">
        <v>14788</v>
      </c>
      <c r="P50" s="25">
        <v>17253</v>
      </c>
      <c r="Q50" s="25">
        <v>38573</v>
      </c>
      <c r="R50" s="25">
        <v>32813</v>
      </c>
      <c r="S50" s="25">
        <v>31919</v>
      </c>
      <c r="T50" s="25">
        <v>44857</v>
      </c>
    </row>
    <row r="51" spans="2:20" ht="12.75" thickTop="1">
      <c r="B51" s="29" t="s">
        <v>29</v>
      </c>
      <c r="C51" s="30">
        <f t="shared" ref="C51:T51" si="0">SUM(C47:C50)</f>
        <v>287288</v>
      </c>
      <c r="D51" s="30">
        <f t="shared" si="0"/>
        <v>217672</v>
      </c>
      <c r="E51" s="30">
        <f t="shared" si="0"/>
        <v>243053</v>
      </c>
      <c r="F51" s="30">
        <f t="shared" si="0"/>
        <v>239600</v>
      </c>
      <c r="G51" s="30">
        <f t="shared" si="0"/>
        <v>226438</v>
      </c>
      <c r="H51" s="30">
        <f t="shared" si="0"/>
        <v>305685</v>
      </c>
      <c r="I51" s="30">
        <f t="shared" si="0"/>
        <v>277193</v>
      </c>
      <c r="J51" s="30">
        <f t="shared" si="0"/>
        <v>293277</v>
      </c>
      <c r="K51" s="30">
        <f t="shared" si="0"/>
        <v>440828</v>
      </c>
      <c r="L51" s="30">
        <f t="shared" si="0"/>
        <v>432928</v>
      </c>
      <c r="M51" s="30">
        <f t="shared" si="0"/>
        <v>213142</v>
      </c>
      <c r="N51" s="30">
        <f t="shared" si="0"/>
        <v>170311</v>
      </c>
      <c r="O51" s="30">
        <f t="shared" si="0"/>
        <v>214409</v>
      </c>
      <c r="P51" s="30">
        <f t="shared" si="0"/>
        <v>150409</v>
      </c>
      <c r="Q51" s="30">
        <f t="shared" si="0"/>
        <v>229715</v>
      </c>
      <c r="R51" s="30">
        <f t="shared" si="0"/>
        <v>196225</v>
      </c>
      <c r="S51" s="30">
        <f t="shared" si="0"/>
        <v>238354</v>
      </c>
      <c r="T51" s="30">
        <f t="shared" si="0"/>
        <v>225854</v>
      </c>
    </row>
    <row r="54" spans="2:20">
      <c r="B54" s="51" t="s">
        <v>153</v>
      </c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2:20">
      <c r="C55" s="24"/>
      <c r="E55" s="24"/>
      <c r="F55" s="24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 t="s">
        <v>0</v>
      </c>
    </row>
    <row r="56" spans="2:20" ht="12.75" thickBot="1">
      <c r="C56" s="36" t="s">
        <v>3</v>
      </c>
      <c r="D56" s="36" t="s">
        <v>4</v>
      </c>
      <c r="E56" s="36" t="s">
        <v>5</v>
      </c>
      <c r="F56" s="36" t="s">
        <v>6</v>
      </c>
      <c r="G56" s="36" t="s">
        <v>7</v>
      </c>
      <c r="H56" s="36" t="s">
        <v>8</v>
      </c>
      <c r="I56" s="36" t="s">
        <v>9</v>
      </c>
      <c r="J56" s="36" t="s">
        <v>10</v>
      </c>
      <c r="K56" s="36" t="s">
        <v>11</v>
      </c>
      <c r="L56" s="36" t="s">
        <v>12</v>
      </c>
      <c r="M56" s="36" t="s">
        <v>13</v>
      </c>
      <c r="N56" s="36" t="s">
        <v>14</v>
      </c>
      <c r="O56" s="36" t="s">
        <v>15</v>
      </c>
      <c r="P56" s="36" t="s">
        <v>16</v>
      </c>
      <c r="Q56" s="36" t="s">
        <v>17</v>
      </c>
      <c r="R56" s="36" t="s">
        <v>18</v>
      </c>
      <c r="S56" s="36" t="s">
        <v>19</v>
      </c>
      <c r="T56" s="36" t="s">
        <v>20</v>
      </c>
    </row>
    <row r="57" spans="2:20">
      <c r="B57" s="37" t="s">
        <v>37</v>
      </c>
      <c r="C57" s="84">
        <v>48201</v>
      </c>
      <c r="D57" s="85">
        <v>34133</v>
      </c>
      <c r="E57" s="25">
        <v>15550</v>
      </c>
      <c r="F57" s="25">
        <v>7025</v>
      </c>
      <c r="G57" s="25">
        <v>6070</v>
      </c>
      <c r="H57" s="25">
        <v>8721</v>
      </c>
      <c r="I57" s="25">
        <v>17503</v>
      </c>
      <c r="J57" s="25">
        <v>40853</v>
      </c>
      <c r="K57" s="25">
        <v>27899</v>
      </c>
      <c r="L57" s="25">
        <v>55084</v>
      </c>
      <c r="M57" s="25">
        <v>17054</v>
      </c>
      <c r="N57" s="25">
        <v>16129</v>
      </c>
      <c r="O57" s="25">
        <v>15229</v>
      </c>
      <c r="P57" s="25">
        <v>9300</v>
      </c>
      <c r="Q57" s="25">
        <v>6080</v>
      </c>
      <c r="R57" s="25">
        <v>10611</v>
      </c>
      <c r="S57" s="25">
        <v>35687</v>
      </c>
      <c r="T57" s="25">
        <v>83705</v>
      </c>
    </row>
    <row r="58" spans="2:20">
      <c r="B58" s="37" t="s">
        <v>38</v>
      </c>
      <c r="C58" s="85">
        <v>0</v>
      </c>
      <c r="D58" s="85">
        <v>34133</v>
      </c>
      <c r="E58" s="25">
        <v>49683</v>
      </c>
      <c r="F58" s="25">
        <v>56708</v>
      </c>
      <c r="G58" s="25">
        <v>62778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</row>
    <row r="59" spans="2:20">
      <c r="B59" s="37" t="s">
        <v>39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8721</v>
      </c>
      <c r="I59" s="25">
        <v>26224</v>
      </c>
      <c r="J59" s="25">
        <v>67077</v>
      </c>
      <c r="K59" s="25">
        <v>94976</v>
      </c>
      <c r="L59" s="25">
        <v>0</v>
      </c>
      <c r="M59" s="25">
        <v>0</v>
      </c>
      <c r="N59" s="25">
        <v>0</v>
      </c>
      <c r="O59" s="25">
        <v>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</row>
    <row r="60" spans="2:20">
      <c r="B60" s="37" t="s">
        <v>40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55084</v>
      </c>
      <c r="M60" s="25">
        <v>72138</v>
      </c>
      <c r="N60" s="25">
        <v>88267</v>
      </c>
      <c r="O60" s="25">
        <v>103496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</row>
    <row r="61" spans="2:20">
      <c r="B61" s="37" t="s">
        <v>41</v>
      </c>
      <c r="C61" s="25">
        <v>0</v>
      </c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5">
        <v>0</v>
      </c>
      <c r="L61" s="25">
        <v>0</v>
      </c>
      <c r="M61" s="25">
        <v>0</v>
      </c>
      <c r="N61" s="25">
        <v>0</v>
      </c>
      <c r="O61" s="25">
        <v>0</v>
      </c>
      <c r="P61" s="25">
        <v>9300</v>
      </c>
      <c r="Q61" s="25">
        <v>15380</v>
      </c>
      <c r="R61" s="25">
        <v>25991</v>
      </c>
      <c r="S61" s="25">
        <v>61678</v>
      </c>
      <c r="T61" s="25">
        <v>61678</v>
      </c>
    </row>
    <row r="62" spans="2:20">
      <c r="B62" s="37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25"/>
      <c r="Q62" s="25"/>
      <c r="R62" s="25"/>
      <c r="S62" s="25"/>
    </row>
    <row r="64" spans="2:20">
      <c r="B64" s="51" t="s">
        <v>154</v>
      </c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2:20">
      <c r="I65" s="24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 t="s">
        <v>0</v>
      </c>
    </row>
    <row r="66" spans="2:20" ht="12.75" thickBot="1">
      <c r="C66" s="36" t="s">
        <v>3</v>
      </c>
      <c r="D66" s="36" t="s">
        <v>4</v>
      </c>
      <c r="E66" s="36" t="s">
        <v>5</v>
      </c>
      <c r="F66" s="36" t="s">
        <v>6</v>
      </c>
      <c r="G66" s="36" t="s">
        <v>7</v>
      </c>
      <c r="H66" s="36" t="s">
        <v>8</v>
      </c>
      <c r="I66" s="36" t="s">
        <v>9</v>
      </c>
      <c r="J66" s="36" t="s">
        <v>10</v>
      </c>
      <c r="K66" s="36" t="s">
        <v>11</v>
      </c>
      <c r="L66" s="36" t="s">
        <v>12</v>
      </c>
      <c r="M66" s="36" t="s">
        <v>13</v>
      </c>
      <c r="N66" s="36" t="s">
        <v>14</v>
      </c>
      <c r="O66" s="36" t="s">
        <v>15</v>
      </c>
      <c r="P66" s="36" t="s">
        <v>16</v>
      </c>
      <c r="Q66" s="36" t="s">
        <v>17</v>
      </c>
      <c r="R66" s="36" t="s">
        <v>18</v>
      </c>
      <c r="S66" s="36" t="s">
        <v>19</v>
      </c>
      <c r="T66" s="36" t="s">
        <v>20</v>
      </c>
    </row>
    <row r="67" spans="2:20">
      <c r="B67" s="37" t="s">
        <v>42</v>
      </c>
      <c r="C67" s="85">
        <v>133394</v>
      </c>
      <c r="D67" s="85">
        <v>110713</v>
      </c>
      <c r="E67" s="25">
        <v>107825</v>
      </c>
      <c r="F67" s="25">
        <v>112183</v>
      </c>
      <c r="G67" s="25">
        <v>119624</v>
      </c>
      <c r="H67" s="25">
        <v>212552</v>
      </c>
      <c r="I67" s="25">
        <v>196578</v>
      </c>
      <c r="J67" s="25">
        <v>169504</v>
      </c>
      <c r="K67" s="25">
        <v>142753</v>
      </c>
      <c r="L67" s="25">
        <v>102031</v>
      </c>
      <c r="M67" s="25">
        <v>107703</v>
      </c>
      <c r="N67" s="25">
        <v>103463</v>
      </c>
      <c r="O67" s="25">
        <v>96101</v>
      </c>
      <c r="P67" s="25">
        <v>220167</v>
      </c>
      <c r="Q67" s="25">
        <v>214357</v>
      </c>
      <c r="R67" s="25">
        <v>210425</v>
      </c>
      <c r="S67" s="25">
        <v>220397</v>
      </c>
      <c r="T67" s="25">
        <v>150050</v>
      </c>
    </row>
    <row r="70" spans="2:20">
      <c r="B70" s="51" t="s">
        <v>155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2:20">
      <c r="C71" s="38"/>
      <c r="H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 t="s">
        <v>0</v>
      </c>
    </row>
    <row r="72" spans="2:20" ht="12.75" thickBot="1">
      <c r="C72" s="36" t="str">
        <f>"Dez09"</f>
        <v>Dez09</v>
      </c>
      <c r="D72" s="36" t="str">
        <f>"Mar10"</f>
        <v>Mar10</v>
      </c>
      <c r="E72" s="36" t="str">
        <f>"Jun10"</f>
        <v>Jun10</v>
      </c>
      <c r="F72" s="23" t="str">
        <f>"Set10"</f>
        <v>Set10</v>
      </c>
      <c r="G72" s="23" t="str">
        <f>"Dez10"</f>
        <v>Dez10</v>
      </c>
      <c r="H72" s="23" t="str">
        <f>"Mar11"</f>
        <v>Mar11</v>
      </c>
      <c r="I72" s="23" t="str">
        <f>"Jun11"</f>
        <v>Jun11</v>
      </c>
      <c r="J72" s="23" t="str">
        <f>"Set11"</f>
        <v>Set11</v>
      </c>
      <c r="K72" s="23" t="str">
        <f>"Dez11"</f>
        <v>Dez11</v>
      </c>
      <c r="L72" s="23" t="str">
        <f>"Mar12"</f>
        <v>Mar12</v>
      </c>
      <c r="M72" s="23" t="str">
        <f>"Jun12"</f>
        <v>Jun12</v>
      </c>
      <c r="N72" s="23" t="str">
        <f>"Set12"</f>
        <v>Set12</v>
      </c>
      <c r="O72" s="23" t="str">
        <f>"Dez12"</f>
        <v>Dez12</v>
      </c>
      <c r="P72" s="23" t="str">
        <f>"Mar13"</f>
        <v>Mar13</v>
      </c>
      <c r="Q72" s="23" t="str">
        <f>"Jun13"</f>
        <v>Jun13</v>
      </c>
      <c r="R72" s="23" t="str">
        <f>"Set13"</f>
        <v>Set13</v>
      </c>
      <c r="S72" s="23" t="str">
        <f>"Dez13"</f>
        <v>Dez13</v>
      </c>
      <c r="T72" s="23" t="str">
        <f>"Mar14"</f>
        <v>Mar14</v>
      </c>
    </row>
    <row r="73" spans="2:20">
      <c r="B73" s="40" t="s">
        <v>43</v>
      </c>
      <c r="C73" s="41">
        <v>56356</v>
      </c>
      <c r="D73" s="41">
        <v>0</v>
      </c>
      <c r="E73" s="41">
        <v>5085</v>
      </c>
      <c r="F73" s="42">
        <v>18477</v>
      </c>
      <c r="G73" s="42">
        <v>27276</v>
      </c>
      <c r="H73" s="42">
        <v>0</v>
      </c>
      <c r="I73" s="42">
        <v>0</v>
      </c>
      <c r="J73" s="42">
        <v>50059</v>
      </c>
      <c r="K73" s="42">
        <v>0</v>
      </c>
      <c r="L73" s="42">
        <v>3029</v>
      </c>
      <c r="M73" s="42">
        <v>0</v>
      </c>
      <c r="N73" s="42">
        <v>3458</v>
      </c>
      <c r="O73" s="42">
        <v>22911</v>
      </c>
      <c r="P73" s="42">
        <v>0</v>
      </c>
      <c r="Q73" s="42">
        <v>5092</v>
      </c>
      <c r="R73" s="42">
        <v>99073</v>
      </c>
      <c r="S73" s="42">
        <v>0</v>
      </c>
      <c r="T73" s="42">
        <v>0</v>
      </c>
    </row>
    <row r="74" spans="2:20">
      <c r="B74" s="40" t="s">
        <v>38</v>
      </c>
      <c r="C74" s="41">
        <v>0</v>
      </c>
      <c r="D74" s="41">
        <v>0</v>
      </c>
      <c r="E74" s="41">
        <v>5085</v>
      </c>
      <c r="F74" s="41">
        <f>E74+F73</f>
        <v>23562</v>
      </c>
      <c r="G74" s="41">
        <f>F74+G73</f>
        <v>50838</v>
      </c>
      <c r="H74" s="41">
        <v>0</v>
      </c>
      <c r="I74" s="41">
        <v>0</v>
      </c>
      <c r="J74" s="43">
        <v>0</v>
      </c>
      <c r="K74" s="43">
        <v>0</v>
      </c>
      <c r="L74" s="41">
        <v>0</v>
      </c>
      <c r="M74" s="41">
        <v>0</v>
      </c>
      <c r="N74" s="41">
        <v>0</v>
      </c>
      <c r="O74" s="41">
        <v>0</v>
      </c>
      <c r="P74" s="41">
        <v>0</v>
      </c>
      <c r="Q74" s="41">
        <v>0</v>
      </c>
      <c r="R74" s="41">
        <v>0</v>
      </c>
      <c r="S74" s="41">
        <v>0</v>
      </c>
      <c r="T74" s="41">
        <v>0</v>
      </c>
    </row>
    <row r="75" spans="2:20">
      <c r="B75" s="40" t="s">
        <v>39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  <c r="H75" s="41">
        <v>0</v>
      </c>
      <c r="I75" s="41">
        <v>0</v>
      </c>
      <c r="J75" s="41">
        <v>50059</v>
      </c>
      <c r="K75" s="41">
        <v>50059</v>
      </c>
      <c r="L75" s="41">
        <v>0</v>
      </c>
      <c r="M75" s="41">
        <v>0</v>
      </c>
      <c r="N75" s="41">
        <v>0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>
        <v>0</v>
      </c>
    </row>
    <row r="76" spans="2:20">
      <c r="B76" s="40" t="s">
        <v>40</v>
      </c>
      <c r="C76" s="41">
        <v>0</v>
      </c>
      <c r="D76" s="41">
        <v>0</v>
      </c>
      <c r="E76" s="41">
        <v>0</v>
      </c>
      <c r="F76" s="41">
        <v>0</v>
      </c>
      <c r="G76" s="41">
        <v>0</v>
      </c>
      <c r="H76" s="41">
        <v>0</v>
      </c>
      <c r="I76" s="41">
        <v>0</v>
      </c>
      <c r="J76" s="41">
        <v>0</v>
      </c>
      <c r="K76" s="41">
        <v>0</v>
      </c>
      <c r="L76" s="41">
        <v>3029</v>
      </c>
      <c r="M76" s="41">
        <v>3029</v>
      </c>
      <c r="N76" s="41">
        <v>6487</v>
      </c>
      <c r="O76" s="41">
        <v>29398</v>
      </c>
      <c r="P76" s="41">
        <v>0</v>
      </c>
      <c r="Q76" s="41">
        <v>0</v>
      </c>
      <c r="R76" s="41">
        <v>0</v>
      </c>
      <c r="S76" s="41">
        <v>0</v>
      </c>
      <c r="T76" s="41">
        <v>0</v>
      </c>
    </row>
    <row r="77" spans="2:20">
      <c r="B77" s="40" t="s">
        <v>41</v>
      </c>
      <c r="C77" s="41">
        <v>0</v>
      </c>
      <c r="D77" s="41">
        <v>0</v>
      </c>
      <c r="E77" s="41">
        <v>0</v>
      </c>
      <c r="F77" s="41">
        <v>0</v>
      </c>
      <c r="G77" s="41">
        <v>0</v>
      </c>
      <c r="H77" s="41">
        <v>0</v>
      </c>
      <c r="I77" s="41">
        <v>0</v>
      </c>
      <c r="J77" s="41">
        <v>0</v>
      </c>
      <c r="K77" s="41">
        <v>0</v>
      </c>
      <c r="L77" s="41">
        <v>0</v>
      </c>
      <c r="M77" s="41">
        <v>0</v>
      </c>
      <c r="N77" s="41">
        <v>0</v>
      </c>
      <c r="O77" s="41">
        <v>0</v>
      </c>
      <c r="P77" s="41">
        <v>0</v>
      </c>
      <c r="Q77" s="41">
        <v>5092</v>
      </c>
      <c r="R77" s="41">
        <v>104165</v>
      </c>
      <c r="S77" s="41">
        <v>104165</v>
      </c>
      <c r="T77" s="41">
        <v>0</v>
      </c>
    </row>
    <row r="78" spans="2:20">
      <c r="B78" s="40" t="s">
        <v>44</v>
      </c>
      <c r="C78" s="41">
        <v>0</v>
      </c>
      <c r="D78" s="41">
        <v>0</v>
      </c>
      <c r="E78" s="41">
        <v>0</v>
      </c>
      <c r="F78" s="41">
        <v>0</v>
      </c>
      <c r="G78" s="41">
        <v>0</v>
      </c>
      <c r="H78" s="41">
        <v>0</v>
      </c>
      <c r="I78" s="41">
        <v>0</v>
      </c>
      <c r="J78" s="41">
        <v>0</v>
      </c>
      <c r="K78" s="41">
        <v>0</v>
      </c>
      <c r="L78" s="41">
        <v>0</v>
      </c>
      <c r="M78" s="41">
        <v>0</v>
      </c>
      <c r="N78" s="41">
        <v>0</v>
      </c>
      <c r="O78" s="41">
        <v>0</v>
      </c>
      <c r="P78" s="41">
        <v>0</v>
      </c>
      <c r="Q78" s="41">
        <v>0</v>
      </c>
      <c r="R78" s="41">
        <v>0</v>
      </c>
      <c r="S78" s="41">
        <v>0</v>
      </c>
      <c r="T78" s="41">
        <v>0</v>
      </c>
    </row>
    <row r="80" spans="2:20">
      <c r="B80" s="51" t="s">
        <v>406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2:20" ht="15" customHeight="1">
      <c r="B81" s="44"/>
      <c r="C81" s="38"/>
      <c r="D81" s="44"/>
      <c r="E81" s="44"/>
      <c r="F81" s="44"/>
      <c r="G81" s="44"/>
      <c r="H81" s="44"/>
      <c r="I81" s="44"/>
      <c r="J81" s="44"/>
      <c r="K81" s="39"/>
      <c r="L81" s="39"/>
      <c r="M81" s="39"/>
      <c r="N81" s="39"/>
      <c r="O81" s="39"/>
      <c r="P81" s="39"/>
      <c r="Q81" s="39"/>
      <c r="R81" s="39"/>
      <c r="S81" s="39"/>
      <c r="T81" s="39" t="s">
        <v>0</v>
      </c>
    </row>
    <row r="82" spans="2:20" ht="12.75" thickBot="1">
      <c r="B82" s="13"/>
      <c r="C82" s="23" t="str">
        <f>"Dez09"</f>
        <v>Dez09</v>
      </c>
      <c r="D82" s="23" t="str">
        <f>"Mar10"</f>
        <v>Mar10</v>
      </c>
      <c r="E82" s="23" t="str">
        <f>"Jun10"</f>
        <v>Jun10</v>
      </c>
      <c r="F82" s="23" t="str">
        <f>"Set10"</f>
        <v>Set10</v>
      </c>
      <c r="G82" s="23" t="str">
        <f>"Dez10"</f>
        <v>Dez10</v>
      </c>
      <c r="H82" s="23" t="str">
        <f>"Mar11"</f>
        <v>Mar11</v>
      </c>
      <c r="I82" s="23" t="str">
        <f>"Jun11"</f>
        <v>Jun11</v>
      </c>
      <c r="J82" s="23" t="str">
        <f>"Set11"</f>
        <v>Set11</v>
      </c>
      <c r="K82" s="23" t="str">
        <f>"Dez11"</f>
        <v>Dez11</v>
      </c>
      <c r="L82" s="23" t="str">
        <f>"Mar12"</f>
        <v>Mar12</v>
      </c>
      <c r="M82" s="23" t="str">
        <f>"Jun12"</f>
        <v>Jun12</v>
      </c>
      <c r="N82" s="23" t="str">
        <f>"Set12"</f>
        <v>Set12</v>
      </c>
      <c r="O82" s="23" t="str">
        <f>"Dez12"</f>
        <v>Dez12</v>
      </c>
      <c r="P82" s="23" t="str">
        <f>"Mar13"</f>
        <v>Mar13</v>
      </c>
      <c r="Q82" s="23" t="str">
        <f>"Jun13"</f>
        <v>Jun13</v>
      </c>
      <c r="R82" s="23" t="str">
        <f>"Set13"</f>
        <v>Set13</v>
      </c>
      <c r="S82" s="23" t="str">
        <f>"Dez13"</f>
        <v>Dez13</v>
      </c>
      <c r="T82" s="23" t="str">
        <f>"Mar14"</f>
        <v>Mar14</v>
      </c>
    </row>
    <row r="83" spans="2:20">
      <c r="B83" s="40" t="s">
        <v>45</v>
      </c>
      <c r="C83" s="42">
        <v>43402</v>
      </c>
      <c r="D83" s="42">
        <v>36460</v>
      </c>
      <c r="E83" s="42">
        <v>25549</v>
      </c>
      <c r="F83" s="42">
        <v>15479</v>
      </c>
      <c r="G83" s="42">
        <v>12371</v>
      </c>
      <c r="H83" s="42">
        <v>7465</v>
      </c>
      <c r="I83" s="42">
        <v>4918</v>
      </c>
      <c r="J83" s="42">
        <v>3375</v>
      </c>
      <c r="K83" s="42">
        <v>2503</v>
      </c>
      <c r="L83" s="42">
        <v>1664</v>
      </c>
      <c r="M83" s="42">
        <v>933</v>
      </c>
      <c r="N83" s="42">
        <v>469</v>
      </c>
      <c r="O83" s="42">
        <v>293</v>
      </c>
      <c r="P83" s="42">
        <v>182</v>
      </c>
      <c r="Q83" s="42">
        <v>31297</v>
      </c>
      <c r="R83" s="42">
        <v>19262</v>
      </c>
      <c r="S83" s="42">
        <v>0</v>
      </c>
      <c r="T83" s="42">
        <v>0</v>
      </c>
    </row>
    <row r="86" spans="2:20">
      <c r="B86" s="51" t="s">
        <v>156</v>
      </c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2:20"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 t="s">
        <v>0</v>
      </c>
    </row>
    <row r="88" spans="2:20" ht="12.75" thickBot="1">
      <c r="B88" s="13"/>
      <c r="C88" s="36" t="str">
        <f>"Dez09"</f>
        <v>Dez09</v>
      </c>
      <c r="D88" s="36" t="str">
        <f>"Mar10"</f>
        <v>Mar10</v>
      </c>
      <c r="E88" s="36" t="str">
        <f>"Jun10"</f>
        <v>Jun10</v>
      </c>
      <c r="F88" s="23" t="str">
        <f>"Set10"</f>
        <v>Set10</v>
      </c>
      <c r="G88" s="23" t="str">
        <f>"Dez10"</f>
        <v>Dez10</v>
      </c>
      <c r="H88" s="23" t="str">
        <f>"Mar11"</f>
        <v>Mar11</v>
      </c>
      <c r="I88" s="23" t="str">
        <f>"Jun11"</f>
        <v>Jun11</v>
      </c>
      <c r="J88" s="23" t="str">
        <f>"Set11"</f>
        <v>Set11</v>
      </c>
      <c r="K88" s="23" t="str">
        <f>"Dez11"</f>
        <v>Dez11</v>
      </c>
      <c r="L88" s="23" t="str">
        <f>"Mar12"</f>
        <v>Mar12</v>
      </c>
      <c r="M88" s="23" t="str">
        <f>"Jun12"</f>
        <v>Jun12</v>
      </c>
      <c r="N88" s="23" t="str">
        <f>"Set12"</f>
        <v>Set12</v>
      </c>
      <c r="O88" s="23" t="str">
        <f>"Dez12"</f>
        <v>Dez12</v>
      </c>
      <c r="P88" s="23" t="str">
        <f>"Mar13"</f>
        <v>Mar13</v>
      </c>
      <c r="Q88" s="23" t="str">
        <f>"Jun13"</f>
        <v>Jun13</v>
      </c>
      <c r="R88" s="23" t="str">
        <f>"Set13"</f>
        <v>Set13</v>
      </c>
      <c r="S88" s="23" t="str">
        <f>"Dez13"</f>
        <v>Dez13</v>
      </c>
      <c r="T88" s="23" t="str">
        <f>"Mar14"</f>
        <v>Mar14</v>
      </c>
    </row>
    <row r="89" spans="2:20" ht="24">
      <c r="B89" s="45" t="s">
        <v>157</v>
      </c>
      <c r="C89" s="46">
        <v>824359</v>
      </c>
      <c r="D89" s="46">
        <v>888141</v>
      </c>
      <c r="E89" s="46">
        <v>2180597</v>
      </c>
      <c r="F89" s="42">
        <v>1567574</v>
      </c>
      <c r="G89" s="42">
        <v>5392922</v>
      </c>
      <c r="H89" s="42">
        <v>6630782</v>
      </c>
      <c r="I89" s="42">
        <v>13958067</v>
      </c>
      <c r="J89" s="42">
        <v>1774254</v>
      </c>
      <c r="K89" s="42">
        <v>30112553</v>
      </c>
      <c r="L89" s="42">
        <v>4981165</v>
      </c>
      <c r="M89" s="42">
        <v>2207966</v>
      </c>
      <c r="N89" s="42">
        <v>1556807</v>
      </c>
      <c r="O89" s="42">
        <v>4047664</v>
      </c>
      <c r="P89" s="42">
        <v>1889718</v>
      </c>
      <c r="Q89" s="42">
        <v>2678647</v>
      </c>
      <c r="R89" s="42">
        <v>2553408</v>
      </c>
      <c r="S89" s="42">
        <v>2352997</v>
      </c>
      <c r="T89" s="42">
        <v>2460202</v>
      </c>
    </row>
    <row r="90" spans="2:20" ht="6" customHeight="1"/>
    <row r="91" spans="2:20"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 t="s">
        <v>0</v>
      </c>
    </row>
    <row r="92" spans="2:20" ht="12.75" thickBot="1">
      <c r="B92" s="13"/>
      <c r="C92" s="36" t="str">
        <f>"Dez09"</f>
        <v>Dez09</v>
      </c>
      <c r="D92" s="36" t="str">
        <f>"Mar10"</f>
        <v>Mar10</v>
      </c>
      <c r="E92" s="36" t="str">
        <f>"Jun10"</f>
        <v>Jun10</v>
      </c>
      <c r="F92" s="23" t="str">
        <f>"Set10"</f>
        <v>Set10</v>
      </c>
      <c r="G92" s="23" t="str">
        <f>"Dez10"</f>
        <v>Dez10</v>
      </c>
      <c r="H92" s="23" t="str">
        <f>"Mar11"</f>
        <v>Mar11</v>
      </c>
      <c r="I92" s="23" t="str">
        <f>"Jun11"</f>
        <v>Jun11</v>
      </c>
      <c r="J92" s="23" t="str">
        <f>"Set11"</f>
        <v>Set11</v>
      </c>
      <c r="K92" s="23" t="s">
        <v>11</v>
      </c>
      <c r="L92" s="23" t="s">
        <v>12</v>
      </c>
      <c r="M92" s="23" t="s">
        <v>13</v>
      </c>
      <c r="N92" s="23" t="s">
        <v>14</v>
      </c>
      <c r="O92" s="23" t="s">
        <v>15</v>
      </c>
      <c r="P92" s="23" t="s">
        <v>16</v>
      </c>
      <c r="Q92" s="23" t="s">
        <v>17</v>
      </c>
      <c r="R92" s="23" t="s">
        <v>18</v>
      </c>
      <c r="S92" s="23" t="s">
        <v>19</v>
      </c>
      <c r="T92" s="23" t="s">
        <v>20</v>
      </c>
    </row>
    <row r="93" spans="2:20" ht="24">
      <c r="B93" s="45" t="s">
        <v>46</v>
      </c>
      <c r="C93" s="46">
        <v>124112</v>
      </c>
      <c r="D93" s="46">
        <v>143739</v>
      </c>
      <c r="E93" s="46">
        <v>110330</v>
      </c>
      <c r="F93" s="42">
        <v>48051</v>
      </c>
      <c r="G93" s="42">
        <v>56202</v>
      </c>
      <c r="H93" s="42">
        <v>52513</v>
      </c>
      <c r="I93" s="42">
        <v>98065</v>
      </c>
      <c r="J93" s="42">
        <v>169285</v>
      </c>
      <c r="K93" s="42">
        <v>288357</v>
      </c>
      <c r="L93" s="42">
        <v>310682</v>
      </c>
      <c r="M93" s="42">
        <v>398784</v>
      </c>
      <c r="N93" s="42">
        <v>701516</v>
      </c>
      <c r="O93" s="42">
        <v>577335</v>
      </c>
      <c r="P93" s="42">
        <v>558355</v>
      </c>
      <c r="Q93" s="42">
        <v>547858</v>
      </c>
      <c r="R93" s="42">
        <v>647799</v>
      </c>
      <c r="S93" s="42">
        <v>560798</v>
      </c>
      <c r="T93" s="42">
        <v>592978</v>
      </c>
    </row>
    <row r="94" spans="2:20">
      <c r="B94" s="45"/>
      <c r="C94" s="46"/>
      <c r="D94" s="46"/>
      <c r="E94" s="46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</row>
    <row r="95" spans="2:20">
      <c r="H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 t="s">
        <v>0</v>
      </c>
    </row>
    <row r="96" spans="2:20" ht="12.75" thickBot="1">
      <c r="B96" s="13"/>
      <c r="C96" s="36" t="str">
        <f>"Dez09"</f>
        <v>Dez09</v>
      </c>
      <c r="D96" s="36" t="str">
        <f>"Mar10"</f>
        <v>Mar10</v>
      </c>
      <c r="E96" s="36" t="str">
        <f>"Jun10"</f>
        <v>Jun10</v>
      </c>
      <c r="F96" s="23" t="str">
        <f>"Set10"</f>
        <v>Set10</v>
      </c>
      <c r="G96" s="23" t="str">
        <f>"Dez10"</f>
        <v>Dez10</v>
      </c>
      <c r="H96" s="23" t="str">
        <f>"Mar11"</f>
        <v>Mar11</v>
      </c>
      <c r="I96" s="23" t="str">
        <f>"Jun11"</f>
        <v>Jun11</v>
      </c>
      <c r="J96" s="23" t="str">
        <f>"Set11"</f>
        <v>Set11</v>
      </c>
      <c r="K96" s="23" t="str">
        <f>"Dez11"</f>
        <v>Dez11</v>
      </c>
      <c r="L96" s="23" t="s">
        <v>12</v>
      </c>
      <c r="M96" s="23" t="s">
        <v>13</v>
      </c>
      <c r="N96" s="23" t="s">
        <v>14</v>
      </c>
      <c r="O96" s="23" t="s">
        <v>15</v>
      </c>
      <c r="P96" s="23" t="s">
        <v>16</v>
      </c>
      <c r="Q96" s="23" t="s">
        <v>17</v>
      </c>
      <c r="R96" s="23" t="s">
        <v>18</v>
      </c>
      <c r="S96" s="23" t="s">
        <v>19</v>
      </c>
      <c r="T96" s="23" t="s">
        <v>20</v>
      </c>
    </row>
    <row r="97" spans="2:20" ht="24">
      <c r="B97" s="45" t="s">
        <v>47</v>
      </c>
      <c r="C97" s="42">
        <v>2113415</v>
      </c>
      <c r="D97" s="42">
        <v>2194514</v>
      </c>
      <c r="E97" s="42">
        <v>2201526</v>
      </c>
      <c r="F97" s="42">
        <v>1965248</v>
      </c>
      <c r="G97" s="42">
        <v>2237316</v>
      </c>
      <c r="H97" s="42">
        <v>2701661</v>
      </c>
      <c r="I97" s="42">
        <v>2807021</v>
      </c>
      <c r="J97" s="42">
        <v>2678524</v>
      </c>
      <c r="K97" s="42">
        <v>2838342</v>
      </c>
      <c r="L97" s="42">
        <v>3263602</v>
      </c>
      <c r="M97" s="42">
        <v>3358613</v>
      </c>
      <c r="N97" s="42">
        <v>3824506</v>
      </c>
      <c r="O97" s="42">
        <v>3618645</v>
      </c>
      <c r="P97" s="42">
        <v>3733003</v>
      </c>
      <c r="Q97" s="42">
        <v>3658830</v>
      </c>
      <c r="R97" s="42">
        <v>3600498</v>
      </c>
      <c r="S97" s="42">
        <v>4261266</v>
      </c>
      <c r="T97" s="42">
        <v>4258514</v>
      </c>
    </row>
    <row r="99" spans="2:20">
      <c r="C99" s="48"/>
      <c r="D99" s="48"/>
      <c r="E99" s="48"/>
      <c r="F99" s="48"/>
      <c r="G99" s="48"/>
      <c r="H99" s="48"/>
    </row>
  </sheetData>
  <sheetProtection algorithmName="SHA-512" hashValue="evTT5v1MQ4ZlJUlS2HTEvOhSCjv48DcDqKiltk2EncX53wk3VjqBg74Hc5AhAS+NT8prAW9Ykepc+u2FxIZ4sQ==" saltValue="K4EGH1/RilWnb+tGwbhNvw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B5:EJ191"/>
  <sheetViews>
    <sheetView showGridLines="0" zoomScaleNormal="100" workbookViewId="0">
      <pane xSplit="2" ySplit="5" topLeftCell="AO6" activePane="bottomRight" state="frozen"/>
      <selection activeCell="B60" sqref="B60"/>
      <selection pane="topRight" activeCell="B60" sqref="B60"/>
      <selection pane="bottomLeft" activeCell="B60" sqref="B60"/>
      <selection pane="bottomRight" activeCell="AZ7" sqref="AZ7"/>
    </sheetView>
  </sheetViews>
  <sheetFormatPr defaultColWidth="9.140625" defaultRowHeight="12" outlineLevelCol="1"/>
  <cols>
    <col min="1" max="1" width="3" style="14" customWidth="1"/>
    <col min="2" max="2" width="34.5703125" style="229" customWidth="1"/>
    <col min="3" max="3" width="10.28515625" style="229" customWidth="1" outlineLevel="1"/>
    <col min="4" max="4" width="9.85546875" style="229" customWidth="1" outlineLevel="1"/>
    <col min="5" max="5" width="11.42578125" style="229" customWidth="1" outlineLevel="1"/>
    <col min="6" max="6" width="11.5703125" style="229" customWidth="1" outlineLevel="1"/>
    <col min="7" max="7" width="10.85546875" style="229" customWidth="1" outlineLevel="1"/>
    <col min="8" max="8" width="9.7109375" style="229" customWidth="1" outlineLevel="1"/>
    <col min="9" max="9" width="10.28515625" style="229" customWidth="1" outlineLevel="1"/>
    <col min="10" max="10" width="10" style="229" customWidth="1" outlineLevel="1"/>
    <col min="11" max="11" width="11.5703125" style="229" customWidth="1" outlineLevel="1"/>
    <col min="12" max="14" width="10.85546875" style="229" customWidth="1" outlineLevel="1"/>
    <col min="15" max="15" width="10.28515625" style="229" customWidth="1" outlineLevel="1"/>
    <col min="16" max="16" width="11.5703125" style="229" customWidth="1" outlineLevel="1"/>
    <col min="17" max="18" width="12" style="229" customWidth="1" outlineLevel="1"/>
    <col min="19" max="19" width="10.42578125" style="229" customWidth="1" outlineLevel="1"/>
    <col min="20" max="20" width="9.5703125" style="229" customWidth="1" outlineLevel="1"/>
    <col min="21" max="21" width="10.28515625" style="229" customWidth="1" outlineLevel="1"/>
    <col min="22" max="22" width="10.140625" style="229" customWidth="1" outlineLevel="1"/>
    <col min="23" max="23" width="11.85546875" style="229" customWidth="1" outlineLevel="1"/>
    <col min="24" max="24" width="10.140625" style="229" customWidth="1" outlineLevel="1"/>
    <col min="25" max="26" width="9.140625" style="229" customWidth="1" outlineLevel="1"/>
    <col min="27" max="27" width="18.42578125" style="14" bestFit="1" customWidth="1" outlineLevel="1"/>
    <col min="28" max="28" width="9" style="14" customWidth="1" outlineLevel="1"/>
    <col min="29" max="29" width="11.42578125" style="14" customWidth="1" outlineLevel="1"/>
    <col min="30" max="30" width="10" style="14" customWidth="1" outlineLevel="1"/>
    <col min="31" max="32" width="8.7109375" style="14" customWidth="1" outlineLevel="1"/>
    <col min="33" max="33" width="9.140625" style="14" customWidth="1" outlineLevel="1"/>
    <col min="34" max="34" width="11.42578125" style="14" customWidth="1" outlineLevel="1"/>
    <col min="35" max="35" width="10.85546875" style="14" customWidth="1" outlineLevel="1"/>
    <col min="36" max="36" width="8.7109375" style="14" customWidth="1" outlineLevel="1"/>
    <col min="37" max="37" width="9.140625" style="14" customWidth="1" outlineLevel="1"/>
    <col min="38" max="38" width="9" style="14" customWidth="1" outlineLevel="1"/>
    <col min="39" max="39" width="9.85546875" style="14" customWidth="1" outlineLevel="1"/>
    <col min="40" max="40" width="9.140625" style="14" customWidth="1" outlineLevel="1"/>
    <col min="41" max="41" width="10.7109375" style="14" customWidth="1"/>
    <col min="42" max="43" width="9.140625" style="14"/>
    <col min="44" max="44" width="9.42578125" style="14" customWidth="1"/>
    <col min="45" max="45" width="8.85546875" style="14" customWidth="1"/>
    <col min="46" max="46" width="9.140625" style="14"/>
    <col min="47" max="47" width="10.85546875" style="14" customWidth="1"/>
    <col min="48" max="48" width="10.28515625" style="14" bestFit="1" customWidth="1"/>
    <col min="49" max="50" width="9.140625" style="14"/>
    <col min="51" max="51" width="9.85546875" style="14" bestFit="1" customWidth="1"/>
    <col min="52" max="52" width="9.140625" style="14"/>
    <col min="53" max="53" width="10.85546875" style="14" bestFit="1" customWidth="1"/>
    <col min="54" max="58" width="9.140625" style="14"/>
    <col min="59" max="59" width="10.85546875" style="14" bestFit="1" customWidth="1"/>
    <col min="60" max="63" width="9.140625" style="14"/>
    <col min="64" max="64" width="8.5703125" style="14" bestFit="1" customWidth="1"/>
    <col min="65" max="65" width="10.85546875" style="14" bestFit="1" customWidth="1"/>
    <col min="66" max="70" width="9.140625" style="14"/>
    <col min="71" max="71" width="10.85546875" style="14" bestFit="1" customWidth="1"/>
    <col min="72" max="74" width="9.140625" style="14"/>
    <col min="75" max="75" width="9.85546875" style="14" bestFit="1" customWidth="1"/>
    <col min="76" max="76" width="9.140625" style="14"/>
    <col min="77" max="77" width="10.85546875" style="14" bestFit="1" customWidth="1"/>
    <col min="78" max="80" width="9.140625" style="14"/>
    <col min="81" max="81" width="9.85546875" style="14" bestFit="1" customWidth="1"/>
    <col min="82" max="82" width="9.140625" style="14"/>
    <col min="83" max="83" width="10.85546875" style="14" bestFit="1" customWidth="1"/>
    <col min="84" max="86" width="9.140625" style="14"/>
    <col min="87" max="87" width="9.85546875" style="14" bestFit="1" customWidth="1"/>
    <col min="88" max="88" width="9.140625" style="14"/>
    <col min="89" max="89" width="10.85546875" style="14" bestFit="1" customWidth="1"/>
    <col min="90" max="92" width="9.140625" style="14"/>
    <col min="93" max="93" width="9.85546875" style="14" bestFit="1" customWidth="1"/>
    <col min="94" max="94" width="9.140625" style="14"/>
    <col min="95" max="95" width="10.85546875" style="14" bestFit="1" customWidth="1"/>
    <col min="96" max="100" width="9.140625" style="14"/>
    <col min="101" max="101" width="10.85546875" style="14" customWidth="1"/>
    <col min="102" max="106" width="9.140625" style="14"/>
    <col min="107" max="107" width="10.85546875" style="14" bestFit="1" customWidth="1"/>
    <col min="108" max="112" width="9.140625" style="14"/>
    <col min="113" max="113" width="10.85546875" style="14" bestFit="1" customWidth="1"/>
    <col min="114" max="118" width="9.140625" style="14"/>
    <col min="119" max="119" width="11" style="14" customWidth="1"/>
    <col min="120" max="124" width="9.140625" style="14"/>
    <col min="125" max="125" width="11.140625" style="14" customWidth="1"/>
    <col min="126" max="130" width="9.140625" style="14"/>
    <col min="131" max="131" width="11.7109375" style="14" customWidth="1"/>
    <col min="132" max="136" width="9.140625" style="14"/>
    <col min="137" max="137" width="10.85546875" style="14" bestFit="1" customWidth="1"/>
    <col min="138" max="16384" width="9.140625" style="14"/>
  </cols>
  <sheetData>
    <row r="5" spans="2:48" ht="12.75" customHeight="1">
      <c r="B5" s="239" t="s">
        <v>408</v>
      </c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</row>
    <row r="7" spans="2:48">
      <c r="B7" s="228"/>
      <c r="D7" s="230"/>
      <c r="E7" s="231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R7" s="231"/>
      <c r="AT7" s="231"/>
      <c r="AV7" s="231" t="s">
        <v>0</v>
      </c>
    </row>
    <row r="8" spans="2:48">
      <c r="C8" s="535" t="str">
        <f>"Jun14"</f>
        <v>Jun14</v>
      </c>
      <c r="D8" s="535"/>
      <c r="E8" s="540" t="str">
        <f>"Set14"</f>
        <v>Set14</v>
      </c>
      <c r="F8" s="535"/>
      <c r="G8" s="540" t="str">
        <f>"Dez14"</f>
        <v>Dez14</v>
      </c>
      <c r="H8" s="535"/>
      <c r="I8" s="540" t="str">
        <f>"Mar15"</f>
        <v>Mar15</v>
      </c>
      <c r="J8" s="535"/>
      <c r="K8" s="540" t="str">
        <f>"Jun15"</f>
        <v>Jun15</v>
      </c>
      <c r="L8" s="535"/>
      <c r="M8" s="540" t="str">
        <f>"Set15"</f>
        <v>Set15</v>
      </c>
      <c r="N8" s="535"/>
      <c r="O8" s="540" t="str">
        <f>"Dez15"</f>
        <v>Dez15</v>
      </c>
      <c r="P8" s="535"/>
      <c r="Q8" s="540" t="str">
        <f>"Mar16"</f>
        <v>Mar16</v>
      </c>
      <c r="R8" s="535"/>
      <c r="S8" s="540" t="str">
        <f>"Jun16"</f>
        <v>Jun16</v>
      </c>
      <c r="T8" s="535"/>
      <c r="U8" s="540" t="str">
        <f>"Set16"</f>
        <v>Set16</v>
      </c>
      <c r="V8" s="535"/>
      <c r="W8" s="540" t="str">
        <f>"Dez16"</f>
        <v>Dez16</v>
      </c>
      <c r="X8" s="535"/>
      <c r="Y8" s="540" t="str">
        <f>"Mar17"</f>
        <v>Mar17</v>
      </c>
      <c r="Z8" s="535"/>
      <c r="AA8" s="540" t="str">
        <f>"Jun17"</f>
        <v>Jun17</v>
      </c>
      <c r="AB8" s="535"/>
      <c r="AC8" s="540" t="str">
        <f>"Set17"</f>
        <v>Set17</v>
      </c>
      <c r="AD8" s="535"/>
      <c r="AE8" s="540" t="str">
        <f>"Dez17"</f>
        <v>Dez17</v>
      </c>
      <c r="AF8" s="535"/>
      <c r="AG8" s="540" t="str">
        <f>"Mar18"</f>
        <v>Mar18</v>
      </c>
      <c r="AH8" s="535"/>
      <c r="AI8" s="540" t="str">
        <f>"Jun18"</f>
        <v>Jun18</v>
      </c>
      <c r="AJ8" s="535"/>
      <c r="AK8" s="540" t="str">
        <f>"Set18"</f>
        <v>Set18</v>
      </c>
      <c r="AL8" s="535"/>
      <c r="AM8" s="540" t="str">
        <f>"Dez18"</f>
        <v>Dez18</v>
      </c>
      <c r="AN8" s="535"/>
      <c r="AO8" s="540" t="str">
        <f>"Mar19"</f>
        <v>Mar19</v>
      </c>
      <c r="AP8" s="535"/>
      <c r="AQ8" s="540" t="str">
        <f>"Jun19"</f>
        <v>Jun19</v>
      </c>
      <c r="AR8" s="535"/>
      <c r="AS8" s="540" t="str">
        <f>"Set19"</f>
        <v>Set19</v>
      </c>
      <c r="AT8" s="535"/>
      <c r="AU8" s="540" t="str">
        <f>"Dez19"</f>
        <v>Dez19</v>
      </c>
      <c r="AV8" s="535"/>
    </row>
    <row r="9" spans="2:48" ht="23.25" thickBot="1">
      <c r="B9" s="232"/>
      <c r="C9" s="233" t="s">
        <v>161</v>
      </c>
      <c r="D9" s="233" t="s">
        <v>162</v>
      </c>
      <c r="E9" s="234" t="s">
        <v>161</v>
      </c>
      <c r="F9" s="233" t="s">
        <v>162</v>
      </c>
      <c r="G9" s="234" t="s">
        <v>161</v>
      </c>
      <c r="H9" s="233" t="s">
        <v>162</v>
      </c>
      <c r="I9" s="234" t="s">
        <v>161</v>
      </c>
      <c r="J9" s="233" t="s">
        <v>162</v>
      </c>
      <c r="K9" s="234" t="s">
        <v>161</v>
      </c>
      <c r="L9" s="233" t="s">
        <v>162</v>
      </c>
      <c r="M9" s="234" t="s">
        <v>161</v>
      </c>
      <c r="N9" s="233" t="s">
        <v>162</v>
      </c>
      <c r="O9" s="234" t="s">
        <v>161</v>
      </c>
      <c r="P9" s="233" t="s">
        <v>162</v>
      </c>
      <c r="Q9" s="234" t="s">
        <v>161</v>
      </c>
      <c r="R9" s="233" t="s">
        <v>162</v>
      </c>
      <c r="S9" s="234" t="s">
        <v>161</v>
      </c>
      <c r="T9" s="233" t="s">
        <v>162</v>
      </c>
      <c r="U9" s="234" t="s">
        <v>161</v>
      </c>
      <c r="V9" s="233" t="s">
        <v>162</v>
      </c>
      <c r="W9" s="234" t="s">
        <v>161</v>
      </c>
      <c r="X9" s="233" t="s">
        <v>162</v>
      </c>
      <c r="Y9" s="234" t="s">
        <v>161</v>
      </c>
      <c r="Z9" s="233" t="s">
        <v>162</v>
      </c>
      <c r="AA9" s="234" t="s">
        <v>161</v>
      </c>
      <c r="AB9" s="233" t="s">
        <v>162</v>
      </c>
      <c r="AC9" s="234" t="s">
        <v>161</v>
      </c>
      <c r="AD9" s="233" t="s">
        <v>162</v>
      </c>
      <c r="AE9" s="234" t="s">
        <v>161</v>
      </c>
      <c r="AF9" s="233" t="s">
        <v>162</v>
      </c>
      <c r="AG9" s="234" t="s">
        <v>161</v>
      </c>
      <c r="AH9" s="233" t="s">
        <v>162</v>
      </c>
      <c r="AI9" s="234" t="s">
        <v>161</v>
      </c>
      <c r="AJ9" s="233" t="s">
        <v>162</v>
      </c>
      <c r="AK9" s="234" t="s">
        <v>161</v>
      </c>
      <c r="AL9" s="233" t="s">
        <v>162</v>
      </c>
      <c r="AM9" s="234" t="s">
        <v>161</v>
      </c>
      <c r="AN9" s="233" t="s">
        <v>162</v>
      </c>
      <c r="AO9" s="234" t="s">
        <v>161</v>
      </c>
      <c r="AP9" s="233" t="s">
        <v>162</v>
      </c>
      <c r="AQ9" s="234" t="s">
        <v>161</v>
      </c>
      <c r="AR9" s="233" t="s">
        <v>162</v>
      </c>
      <c r="AS9" s="234" t="s">
        <v>161</v>
      </c>
      <c r="AT9" s="233" t="s">
        <v>162</v>
      </c>
      <c r="AU9" s="234" t="s">
        <v>161</v>
      </c>
      <c r="AV9" s="233" t="s">
        <v>162</v>
      </c>
    </row>
    <row r="10" spans="2:48">
      <c r="B10" s="258" t="s">
        <v>163</v>
      </c>
      <c r="C10" s="314">
        <v>510358</v>
      </c>
      <c r="D10" s="314">
        <v>510435.66666666698</v>
      </c>
      <c r="E10" s="314">
        <v>696949</v>
      </c>
      <c r="F10" s="314">
        <v>591546</v>
      </c>
      <c r="G10" s="314">
        <f t="shared" ref="G10:Z10" si="0">SUM(G11:G12)</f>
        <v>753157</v>
      </c>
      <c r="H10" s="314">
        <f t="shared" si="0"/>
        <v>649681.20917819464</v>
      </c>
      <c r="I10" s="314">
        <f t="shared" si="0"/>
        <v>679665</v>
      </c>
      <c r="J10" s="314">
        <f t="shared" si="0"/>
        <v>679490</v>
      </c>
      <c r="K10" s="314">
        <f t="shared" si="0"/>
        <v>527108</v>
      </c>
      <c r="L10" s="314">
        <f t="shared" si="0"/>
        <v>585626.66666666663</v>
      </c>
      <c r="M10" s="314">
        <f t="shared" si="0"/>
        <v>507381</v>
      </c>
      <c r="N10" s="314">
        <f t="shared" si="0"/>
        <v>528734</v>
      </c>
      <c r="O10" s="314">
        <f t="shared" si="0"/>
        <v>456489</v>
      </c>
      <c r="P10" s="314">
        <f t="shared" si="0"/>
        <v>483161</v>
      </c>
      <c r="Q10" s="314">
        <f t="shared" si="0"/>
        <v>412056</v>
      </c>
      <c r="R10" s="314">
        <f t="shared" si="0"/>
        <v>454202.33333333331</v>
      </c>
      <c r="S10" s="314">
        <f t="shared" si="0"/>
        <v>369518</v>
      </c>
      <c r="T10" s="314">
        <f t="shared" si="0"/>
        <v>343198.33333333331</v>
      </c>
      <c r="U10" s="314">
        <f t="shared" si="0"/>
        <v>368632</v>
      </c>
      <c r="V10" s="314">
        <f t="shared" si="0"/>
        <v>378161</v>
      </c>
      <c r="W10" s="314">
        <f t="shared" si="0"/>
        <v>415896</v>
      </c>
      <c r="X10" s="314">
        <f t="shared" si="0"/>
        <v>398181</v>
      </c>
      <c r="Y10" s="314">
        <f t="shared" si="0"/>
        <v>317413</v>
      </c>
      <c r="Z10" s="314">
        <f t="shared" si="0"/>
        <v>348973.33333333331</v>
      </c>
      <c r="AA10" s="314">
        <f t="shared" ref="AA10:AB10" si="1">SUM(AA11:AA12)</f>
        <v>256280</v>
      </c>
      <c r="AB10" s="314">
        <f t="shared" si="1"/>
        <v>264298</v>
      </c>
      <c r="AC10" s="314">
        <f t="shared" ref="AC10:AD10" si="2">SUM(AC11:AC12)</f>
        <v>245896</v>
      </c>
      <c r="AD10" s="314">
        <f t="shared" si="2"/>
        <v>254120.66666666666</v>
      </c>
      <c r="AE10" s="314">
        <f t="shared" ref="AE10:AF10" si="3">SUM(AE11:AE12)</f>
        <v>218942</v>
      </c>
      <c r="AF10" s="314">
        <f t="shared" si="3"/>
        <v>226553</v>
      </c>
      <c r="AG10" s="314">
        <f t="shared" ref="AG10:AH10" si="4">SUM(AG11:AG12)</f>
        <v>122852</v>
      </c>
      <c r="AH10" s="314">
        <f t="shared" si="4"/>
        <v>176316.33333333334</v>
      </c>
      <c r="AI10" s="314">
        <f t="shared" ref="AI10:AJ10" si="5">SUM(AI11:AI12)</f>
        <v>116183</v>
      </c>
      <c r="AJ10" s="314">
        <f t="shared" si="5"/>
        <v>123307.66666666667</v>
      </c>
      <c r="AK10" s="314">
        <f t="shared" ref="AK10:AL10" si="6">SUM(AK11:AK12)</f>
        <v>92324</v>
      </c>
      <c r="AL10" s="314">
        <f t="shared" si="6"/>
        <v>111511.66666666667</v>
      </c>
      <c r="AM10" s="314">
        <f t="shared" ref="AM10:AN10" si="7">SUM(AM11:AM12)</f>
        <v>84501</v>
      </c>
      <c r="AN10" s="314">
        <f t="shared" si="7"/>
        <v>90672.333333333328</v>
      </c>
      <c r="AO10" s="314">
        <f t="shared" ref="AO10:AP10" si="8">SUM(AO11:AO12)</f>
        <v>60633</v>
      </c>
      <c r="AP10" s="314">
        <f t="shared" si="8"/>
        <v>63922.666666666664</v>
      </c>
      <c r="AQ10" s="314">
        <f t="shared" ref="AQ10:AR10" si="9">SUM(AQ11:AQ12)</f>
        <v>60081</v>
      </c>
      <c r="AR10" s="314">
        <f t="shared" si="9"/>
        <v>61054</v>
      </c>
      <c r="AS10" s="314">
        <f t="shared" ref="AS10:AT10" si="10">SUM(AS11:AS12)</f>
        <v>62896</v>
      </c>
      <c r="AT10" s="314">
        <f t="shared" si="10"/>
        <v>62979.333333333336</v>
      </c>
      <c r="AU10" s="314">
        <f t="shared" ref="AU10:AV10" si="11">SUM(AU11:AU12)</f>
        <v>449822</v>
      </c>
      <c r="AV10" s="314">
        <f t="shared" si="11"/>
        <v>198722.33333333334</v>
      </c>
    </row>
    <row r="11" spans="2:48">
      <c r="B11" s="259" t="s">
        <v>164</v>
      </c>
      <c r="C11" s="315">
        <v>1</v>
      </c>
      <c r="D11" s="315">
        <v>3.6666666666666665</v>
      </c>
      <c r="E11" s="315">
        <v>0</v>
      </c>
      <c r="F11" s="315">
        <v>0</v>
      </c>
      <c r="G11" s="315">
        <v>0</v>
      </c>
      <c r="H11" s="315">
        <v>0</v>
      </c>
      <c r="I11" s="315">
        <v>0</v>
      </c>
      <c r="J11" s="315">
        <v>0</v>
      </c>
      <c r="K11" s="315">
        <v>0</v>
      </c>
      <c r="L11" s="315">
        <v>0</v>
      </c>
      <c r="M11" s="315">
        <v>0</v>
      </c>
      <c r="N11" s="315">
        <v>0</v>
      </c>
      <c r="O11" s="315">
        <v>0</v>
      </c>
      <c r="P11" s="315">
        <v>0</v>
      </c>
      <c r="Q11" s="315">
        <v>0</v>
      </c>
      <c r="R11" s="315">
        <v>0</v>
      </c>
      <c r="S11" s="315">
        <v>0</v>
      </c>
      <c r="T11" s="315">
        <v>0</v>
      </c>
      <c r="U11" s="315">
        <v>0</v>
      </c>
      <c r="V11" s="315">
        <v>0</v>
      </c>
      <c r="W11" s="315">
        <v>0</v>
      </c>
      <c r="X11" s="315">
        <v>0</v>
      </c>
      <c r="Y11" s="315">
        <v>0</v>
      </c>
      <c r="Z11" s="315">
        <v>0</v>
      </c>
      <c r="AA11" s="315">
        <v>0</v>
      </c>
      <c r="AB11" s="315">
        <v>0</v>
      </c>
      <c r="AC11" s="315">
        <v>0</v>
      </c>
      <c r="AD11" s="315">
        <v>0</v>
      </c>
      <c r="AE11" s="315">
        <v>0</v>
      </c>
      <c r="AF11" s="315">
        <v>0</v>
      </c>
      <c r="AG11" s="315">
        <v>0</v>
      </c>
      <c r="AH11" s="315">
        <v>0</v>
      </c>
      <c r="AI11" s="315">
        <v>0</v>
      </c>
      <c r="AJ11" s="315">
        <v>0</v>
      </c>
      <c r="AK11" s="315">
        <v>0</v>
      </c>
      <c r="AL11" s="315">
        <v>0</v>
      </c>
      <c r="AM11" s="315">
        <v>0</v>
      </c>
      <c r="AN11" s="315">
        <v>0</v>
      </c>
      <c r="AO11" s="315">
        <v>0</v>
      </c>
      <c r="AP11" s="315">
        <v>0</v>
      </c>
      <c r="AQ11" s="315">
        <v>0</v>
      </c>
      <c r="AR11" s="315">
        <v>0</v>
      </c>
      <c r="AS11" s="315">
        <v>0</v>
      </c>
      <c r="AT11" s="315">
        <v>0</v>
      </c>
      <c r="AU11" s="315">
        <v>0</v>
      </c>
      <c r="AV11" s="315">
        <v>0</v>
      </c>
    </row>
    <row r="12" spans="2:48">
      <c r="B12" s="259" t="s">
        <v>165</v>
      </c>
      <c r="C12" s="315">
        <v>510357</v>
      </c>
      <c r="D12" s="315">
        <v>510432</v>
      </c>
      <c r="E12" s="315">
        <v>696949</v>
      </c>
      <c r="F12" s="315">
        <v>591546</v>
      </c>
      <c r="G12" s="315">
        <v>753157</v>
      </c>
      <c r="H12" s="315">
        <v>649681.20917819464</v>
      </c>
      <c r="I12" s="315">
        <v>679665</v>
      </c>
      <c r="J12" s="315">
        <v>679490</v>
      </c>
      <c r="K12" s="315">
        <v>527108</v>
      </c>
      <c r="L12" s="315">
        <v>585626.66666666663</v>
      </c>
      <c r="M12" s="315">
        <v>507381</v>
      </c>
      <c r="N12" s="315">
        <v>528734</v>
      </c>
      <c r="O12" s="315">
        <v>456489</v>
      </c>
      <c r="P12" s="315">
        <v>483161</v>
      </c>
      <c r="Q12" s="315">
        <v>412056</v>
      </c>
      <c r="R12" s="315">
        <v>454202.33333333331</v>
      </c>
      <c r="S12" s="315">
        <v>369518</v>
      </c>
      <c r="T12" s="315">
        <v>343198.33333333331</v>
      </c>
      <c r="U12" s="315">
        <v>368632</v>
      </c>
      <c r="V12" s="315">
        <v>378161</v>
      </c>
      <c r="W12" s="315">
        <v>415896</v>
      </c>
      <c r="X12" s="315">
        <v>398181</v>
      </c>
      <c r="Y12" s="315">
        <v>317413</v>
      </c>
      <c r="Z12" s="315">
        <v>348973.33333333331</v>
      </c>
      <c r="AA12" s="315">
        <v>256280</v>
      </c>
      <c r="AB12" s="315">
        <v>264298</v>
      </c>
      <c r="AC12" s="315">
        <v>245896</v>
      </c>
      <c r="AD12" s="315">
        <v>254120.66666666666</v>
      </c>
      <c r="AE12" s="315">
        <v>218942</v>
      </c>
      <c r="AF12" s="315">
        <v>226553</v>
      </c>
      <c r="AG12" s="315">
        <v>122852</v>
      </c>
      <c r="AH12" s="315">
        <v>176316.33333333334</v>
      </c>
      <c r="AI12" s="315">
        <v>116183</v>
      </c>
      <c r="AJ12" s="315">
        <v>123307.66666666667</v>
      </c>
      <c r="AK12" s="315">
        <v>92324</v>
      </c>
      <c r="AL12" s="315">
        <v>111511.66666666667</v>
      </c>
      <c r="AM12" s="315">
        <v>84501</v>
      </c>
      <c r="AN12" s="315">
        <v>90672.333333333328</v>
      </c>
      <c r="AO12" s="315">
        <v>60633</v>
      </c>
      <c r="AP12" s="315">
        <v>63922.666666666664</v>
      </c>
      <c r="AQ12" s="315">
        <v>60081</v>
      </c>
      <c r="AR12" s="315">
        <v>61054</v>
      </c>
      <c r="AS12" s="315">
        <v>62896</v>
      </c>
      <c r="AT12" s="315">
        <v>62979.333333333336</v>
      </c>
      <c r="AU12" s="315">
        <v>449822</v>
      </c>
      <c r="AV12" s="315">
        <v>198722.33333333334</v>
      </c>
    </row>
    <row r="13" spans="2:48">
      <c r="B13" s="258" t="s">
        <v>166</v>
      </c>
      <c r="C13" s="314">
        <v>4268708</v>
      </c>
      <c r="D13" s="314">
        <v>4216748.9446400004</v>
      </c>
      <c r="E13" s="314">
        <v>4407060</v>
      </c>
      <c r="F13" s="314">
        <v>4430153.666666667</v>
      </c>
      <c r="G13" s="314">
        <f t="shared" ref="G13:P13" si="12">SUM(G14:G18)</f>
        <v>3984349</v>
      </c>
      <c r="H13" s="314">
        <f t="shared" si="12"/>
        <v>4082580.4995823004</v>
      </c>
      <c r="I13" s="314">
        <f t="shared" si="12"/>
        <v>3689124</v>
      </c>
      <c r="J13" s="314">
        <f t="shared" si="12"/>
        <v>3793256.333333333</v>
      </c>
      <c r="K13" s="314">
        <f t="shared" si="12"/>
        <v>2958404</v>
      </c>
      <c r="L13" s="314">
        <f t="shared" si="12"/>
        <v>3319989</v>
      </c>
      <c r="M13" s="314">
        <f t="shared" si="12"/>
        <v>2412915</v>
      </c>
      <c r="N13" s="314">
        <f t="shared" si="12"/>
        <v>2642393.3333333335</v>
      </c>
      <c r="O13" s="314">
        <f t="shared" si="12"/>
        <v>2314847</v>
      </c>
      <c r="P13" s="314">
        <f t="shared" si="12"/>
        <v>2472070.3333333335</v>
      </c>
      <c r="Q13" s="314">
        <f t="shared" ref="Q13:V13" si="13">SUM(Q14:Q18)</f>
        <v>2321005</v>
      </c>
      <c r="R13" s="314">
        <f t="shared" si="13"/>
        <v>2376302.3333333335</v>
      </c>
      <c r="S13" s="314">
        <f t="shared" si="13"/>
        <v>2380556</v>
      </c>
      <c r="T13" s="314">
        <f t="shared" si="13"/>
        <v>2352000.3333333335</v>
      </c>
      <c r="U13" s="314">
        <f t="shared" si="13"/>
        <v>2394487</v>
      </c>
      <c r="V13" s="314">
        <f t="shared" si="13"/>
        <v>2391685.6666666665</v>
      </c>
      <c r="W13" s="314">
        <f t="shared" ref="W13:AB13" si="14">SUM(W14:W18)</f>
        <v>2448943</v>
      </c>
      <c r="X13" s="314">
        <f t="shared" si="14"/>
        <v>2672081</v>
      </c>
      <c r="Y13" s="314">
        <f t="shared" si="14"/>
        <v>2323353</v>
      </c>
      <c r="Z13" s="314">
        <f t="shared" si="14"/>
        <v>2406365.6666666665</v>
      </c>
      <c r="AA13" s="314">
        <f t="shared" si="14"/>
        <v>2188756</v>
      </c>
      <c r="AB13" s="314">
        <f t="shared" si="14"/>
        <v>2314471.333333333</v>
      </c>
      <c r="AC13" s="314">
        <f t="shared" ref="AC13:AD13" si="15">SUM(AC14:AC18)</f>
        <v>1658042</v>
      </c>
      <c r="AD13" s="314">
        <f t="shared" si="15"/>
        <v>1825659.3333333333</v>
      </c>
      <c r="AE13" s="314">
        <f t="shared" ref="AE13:AF13" si="16">SUM(AE14:AE18)</f>
        <v>1824991</v>
      </c>
      <c r="AF13" s="314">
        <f t="shared" si="16"/>
        <v>2008382</v>
      </c>
      <c r="AG13" s="314">
        <f t="shared" ref="AG13:AH13" si="17">SUM(AG14:AG18)</f>
        <v>1889754</v>
      </c>
      <c r="AH13" s="314">
        <f t="shared" si="17"/>
        <v>1967846.3333333333</v>
      </c>
      <c r="AI13" s="314">
        <f t="shared" ref="AI13:AJ13" si="18">SUM(AI14:AI18)</f>
        <v>1696357.8</v>
      </c>
      <c r="AJ13" s="314">
        <f t="shared" si="18"/>
        <v>1757884.5999999999</v>
      </c>
      <c r="AK13" s="314">
        <f t="shared" ref="AK13:AL13" si="19">SUM(AK14:AK18)</f>
        <v>1779850</v>
      </c>
      <c r="AL13" s="314">
        <f t="shared" si="19"/>
        <v>1754778</v>
      </c>
      <c r="AM13" s="314">
        <f t="shared" ref="AM13:AR13" si="20">SUM(AM14:AM18)</f>
        <v>1703086</v>
      </c>
      <c r="AN13" s="314">
        <f t="shared" si="20"/>
        <v>1789472.3333333333</v>
      </c>
      <c r="AO13" s="314">
        <f t="shared" si="20"/>
        <v>1471547</v>
      </c>
      <c r="AP13" s="314">
        <f t="shared" si="20"/>
        <v>1551170.6666666665</v>
      </c>
      <c r="AQ13" s="314">
        <f t="shared" si="20"/>
        <v>1620595</v>
      </c>
      <c r="AR13" s="314">
        <f t="shared" si="20"/>
        <v>1676267.3333333335</v>
      </c>
      <c r="AS13" s="314">
        <f t="shared" ref="AS13:AT13" si="21">SUM(AS14:AS18)</f>
        <v>1416649</v>
      </c>
      <c r="AT13" s="314">
        <f t="shared" si="21"/>
        <v>1507990.3333333335</v>
      </c>
      <c r="AU13" s="314">
        <f t="shared" ref="AU13:AV13" si="22">SUM(AU14:AU18)</f>
        <v>2084978.3333333333</v>
      </c>
      <c r="AV13" s="314">
        <f t="shared" si="22"/>
        <v>1605389.6666666665</v>
      </c>
    </row>
    <row r="14" spans="2:48">
      <c r="B14" s="259" t="s">
        <v>167</v>
      </c>
      <c r="C14" s="315">
        <v>1220875</v>
      </c>
      <c r="D14" s="315">
        <v>1149048.2779733334</v>
      </c>
      <c r="E14" s="315">
        <v>1310888</v>
      </c>
      <c r="F14" s="315">
        <v>1411744</v>
      </c>
      <c r="G14" s="315">
        <v>867644</v>
      </c>
      <c r="H14" s="315">
        <v>976525.0655956337</v>
      </c>
      <c r="I14" s="315">
        <v>830224</v>
      </c>
      <c r="J14" s="315">
        <v>909206.66666666663</v>
      </c>
      <c r="K14" s="315">
        <v>777096</v>
      </c>
      <c r="L14" s="315">
        <v>832517.33333333337</v>
      </c>
      <c r="M14" s="315">
        <v>682650</v>
      </c>
      <c r="N14" s="315">
        <v>781251</v>
      </c>
      <c r="O14" s="315">
        <v>811716</v>
      </c>
      <c r="P14" s="315">
        <v>785956.33333333337</v>
      </c>
      <c r="Q14" s="315">
        <v>903493</v>
      </c>
      <c r="R14" s="315">
        <v>915477</v>
      </c>
      <c r="S14" s="315">
        <v>407674</v>
      </c>
      <c r="T14" s="315">
        <v>959240.33333333337</v>
      </c>
      <c r="U14" s="315">
        <v>1123120</v>
      </c>
      <c r="V14" s="315">
        <v>1089661.3333333333</v>
      </c>
      <c r="W14" s="315">
        <v>1124631</v>
      </c>
      <c r="X14" s="315">
        <v>1361027.3333333333</v>
      </c>
      <c r="Y14" s="315">
        <v>1091759</v>
      </c>
      <c r="Z14" s="315">
        <v>1126176</v>
      </c>
      <c r="AA14" s="315">
        <v>1079612</v>
      </c>
      <c r="AB14" s="315">
        <v>1141635.3333333333</v>
      </c>
      <c r="AC14" s="315">
        <v>795996</v>
      </c>
      <c r="AD14" s="315">
        <v>848816.33333333337</v>
      </c>
      <c r="AE14" s="315">
        <v>1011790</v>
      </c>
      <c r="AF14" s="315">
        <v>1190589</v>
      </c>
      <c r="AG14" s="315">
        <v>1126715</v>
      </c>
      <c r="AH14" s="315">
        <v>1195130.3333333333</v>
      </c>
      <c r="AI14" s="315">
        <v>1097499.8</v>
      </c>
      <c r="AJ14" s="315">
        <v>1104157.2666666666</v>
      </c>
      <c r="AK14" s="315">
        <v>1320946</v>
      </c>
      <c r="AL14" s="315">
        <v>1233056.3333333333</v>
      </c>
      <c r="AM14" s="315">
        <v>1280623</v>
      </c>
      <c r="AN14" s="315">
        <v>1353039.3333333333</v>
      </c>
      <c r="AO14" s="315">
        <v>1102647</v>
      </c>
      <c r="AP14" s="315">
        <v>1158599.3333333333</v>
      </c>
      <c r="AQ14" s="315">
        <v>1308087</v>
      </c>
      <c r="AR14" s="315">
        <v>1350423</v>
      </c>
      <c r="AS14" s="315">
        <v>1135276</v>
      </c>
      <c r="AT14" s="315">
        <v>1226293.6666666667</v>
      </c>
      <c r="AU14" s="315">
        <v>0</v>
      </c>
      <c r="AV14" s="315">
        <v>0</v>
      </c>
    </row>
    <row r="15" spans="2:48">
      <c r="B15" s="260" t="s">
        <v>168</v>
      </c>
      <c r="C15" s="315">
        <v>715320</v>
      </c>
      <c r="D15" s="315">
        <v>733248.33333333337</v>
      </c>
      <c r="E15" s="315">
        <v>847268</v>
      </c>
      <c r="F15" s="315">
        <v>790027.33333333337</v>
      </c>
      <c r="G15" s="315">
        <v>836719</v>
      </c>
      <c r="H15" s="315">
        <v>853938.86788000015</v>
      </c>
      <c r="I15" s="315">
        <v>791417</v>
      </c>
      <c r="J15" s="315">
        <v>796082.33333333337</v>
      </c>
      <c r="K15" s="315">
        <v>549477</v>
      </c>
      <c r="L15" s="315">
        <v>655620.66666666663</v>
      </c>
      <c r="M15" s="315">
        <v>450272</v>
      </c>
      <c r="N15" s="315">
        <v>493123.66666666669</v>
      </c>
      <c r="O15" s="315">
        <v>409228</v>
      </c>
      <c r="P15" s="315">
        <v>451256</v>
      </c>
      <c r="Q15" s="315">
        <v>408285</v>
      </c>
      <c r="R15" s="315">
        <v>395671</v>
      </c>
      <c r="S15" s="315">
        <v>935464</v>
      </c>
      <c r="T15" s="315">
        <v>413085.66666666669</v>
      </c>
      <c r="U15" s="315">
        <v>373059</v>
      </c>
      <c r="V15" s="315">
        <v>391492.66666666669</v>
      </c>
      <c r="W15" s="315">
        <v>362248</v>
      </c>
      <c r="X15" s="315">
        <v>380500.66666666669</v>
      </c>
      <c r="Y15" s="315">
        <v>348648</v>
      </c>
      <c r="Z15" s="315">
        <v>354873.33333333331</v>
      </c>
      <c r="AA15" s="315">
        <v>325361</v>
      </c>
      <c r="AB15" s="315">
        <v>342456</v>
      </c>
      <c r="AC15" s="315">
        <v>257775</v>
      </c>
      <c r="AD15" s="315">
        <v>273016.33333333331</v>
      </c>
      <c r="AE15" s="315">
        <v>218530</v>
      </c>
      <c r="AF15" s="315">
        <v>231668</v>
      </c>
      <c r="AG15" s="315">
        <v>206365</v>
      </c>
      <c r="AH15" s="315">
        <v>209516</v>
      </c>
      <c r="AI15" s="315">
        <v>188486</v>
      </c>
      <c r="AJ15" s="315">
        <v>192495.33333333334</v>
      </c>
      <c r="AK15" s="315">
        <v>176825</v>
      </c>
      <c r="AL15" s="315">
        <v>184296.33333333334</v>
      </c>
      <c r="AM15" s="315">
        <v>150418</v>
      </c>
      <c r="AN15" s="315">
        <v>157753.66666666666</v>
      </c>
      <c r="AO15" s="315">
        <v>119187</v>
      </c>
      <c r="AP15" s="315">
        <v>129441.33333333333</v>
      </c>
      <c r="AQ15" s="315">
        <v>100372</v>
      </c>
      <c r="AR15" s="315">
        <v>103073</v>
      </c>
      <c r="AS15" s="315">
        <v>76320</v>
      </c>
      <c r="AT15" s="315">
        <v>78126</v>
      </c>
      <c r="AU15" s="315">
        <v>80731</v>
      </c>
      <c r="AV15" s="315">
        <v>77693.666666666672</v>
      </c>
    </row>
    <row r="16" spans="2:48">
      <c r="B16" s="259" t="s">
        <v>169</v>
      </c>
      <c r="C16" s="315">
        <v>1474608</v>
      </c>
      <c r="D16" s="315">
        <v>1471062.6666666667</v>
      </c>
      <c r="E16" s="315">
        <v>1409826</v>
      </c>
      <c r="F16" s="315">
        <v>1418736.6666666667</v>
      </c>
      <c r="G16" s="315">
        <v>1449386</v>
      </c>
      <c r="H16" s="315">
        <v>1450105.7341733333</v>
      </c>
      <c r="I16" s="315">
        <v>1331881</v>
      </c>
      <c r="J16" s="315">
        <v>1358998.3333333333</v>
      </c>
      <c r="K16" s="315">
        <v>1186041</v>
      </c>
      <c r="L16" s="315">
        <v>1274763</v>
      </c>
      <c r="M16" s="315">
        <v>870786</v>
      </c>
      <c r="N16" s="315">
        <v>956333.33333333337</v>
      </c>
      <c r="O16" s="315">
        <v>754705</v>
      </c>
      <c r="P16" s="315">
        <v>847435.66666666663</v>
      </c>
      <c r="Q16" s="315">
        <v>681799</v>
      </c>
      <c r="R16" s="315">
        <v>714351.33333333337</v>
      </c>
      <c r="S16" s="315">
        <v>407674</v>
      </c>
      <c r="T16" s="315">
        <v>636581.33333333337</v>
      </c>
      <c r="U16" s="315">
        <v>553832</v>
      </c>
      <c r="V16" s="315">
        <v>554853</v>
      </c>
      <c r="W16" s="315">
        <v>543174</v>
      </c>
      <c r="X16" s="315">
        <v>551363.33333333337</v>
      </c>
      <c r="Y16" s="315">
        <v>494383</v>
      </c>
      <c r="Z16" s="315">
        <v>516533.66666666669</v>
      </c>
      <c r="AA16" s="315">
        <v>451729</v>
      </c>
      <c r="AB16" s="315">
        <v>470820.33333333331</v>
      </c>
      <c r="AC16" s="315">
        <v>342526</v>
      </c>
      <c r="AD16" s="315">
        <v>393133.33333333331</v>
      </c>
      <c r="AE16" s="315">
        <v>322725</v>
      </c>
      <c r="AF16" s="315">
        <v>330681</v>
      </c>
      <c r="AG16" s="315">
        <v>280309</v>
      </c>
      <c r="AH16" s="315">
        <v>292420</v>
      </c>
      <c r="AI16" s="315">
        <v>219152</v>
      </c>
      <c r="AJ16" s="315">
        <v>232492.66666666666</v>
      </c>
      <c r="AK16" s="315">
        <v>171796</v>
      </c>
      <c r="AL16" s="315">
        <v>197531.66666666666</v>
      </c>
      <c r="AM16" s="315">
        <v>146301</v>
      </c>
      <c r="AN16" s="315">
        <v>157418.33333333334</v>
      </c>
      <c r="AO16" s="315">
        <v>132242</v>
      </c>
      <c r="AP16" s="315">
        <v>135968</v>
      </c>
      <c r="AQ16" s="315">
        <v>110228</v>
      </c>
      <c r="AR16" s="315">
        <v>117557.66666666667</v>
      </c>
      <c r="AS16" s="315">
        <v>101435</v>
      </c>
      <c r="AT16" s="315">
        <v>104697</v>
      </c>
      <c r="AU16" s="315">
        <v>114577</v>
      </c>
      <c r="AV16" s="315">
        <v>112533.66666666667</v>
      </c>
    </row>
    <row r="17" spans="2:140">
      <c r="B17" s="259" t="s">
        <v>170</v>
      </c>
      <c r="C17" s="315">
        <v>0</v>
      </c>
      <c r="D17" s="315">
        <v>4750</v>
      </c>
      <c r="E17" s="315">
        <v>0</v>
      </c>
      <c r="F17" s="315">
        <v>0</v>
      </c>
      <c r="G17" s="315">
        <v>0</v>
      </c>
      <c r="H17" s="315">
        <v>0</v>
      </c>
      <c r="I17" s="315">
        <v>0</v>
      </c>
      <c r="J17" s="315">
        <v>0</v>
      </c>
      <c r="K17" s="315">
        <v>0</v>
      </c>
      <c r="L17" s="315">
        <v>0</v>
      </c>
      <c r="M17" s="315">
        <v>0</v>
      </c>
      <c r="N17" s="315">
        <v>0</v>
      </c>
      <c r="O17" s="315">
        <v>0</v>
      </c>
      <c r="P17" s="315">
        <v>0</v>
      </c>
      <c r="Q17" s="315">
        <v>0</v>
      </c>
      <c r="R17" s="315">
        <v>0</v>
      </c>
      <c r="S17" s="315">
        <v>0</v>
      </c>
      <c r="T17" s="315">
        <v>0</v>
      </c>
      <c r="U17" s="315">
        <v>0</v>
      </c>
      <c r="V17" s="315">
        <v>0</v>
      </c>
      <c r="W17" s="315">
        <v>0</v>
      </c>
      <c r="X17" s="315">
        <v>0</v>
      </c>
      <c r="Y17" s="315">
        <v>0</v>
      </c>
      <c r="Z17" s="315">
        <v>0</v>
      </c>
      <c r="AA17" s="409">
        <f>Z17</f>
        <v>0</v>
      </c>
      <c r="AB17" s="315">
        <v>0</v>
      </c>
      <c r="AC17" s="315">
        <v>0</v>
      </c>
      <c r="AD17" s="315">
        <v>0</v>
      </c>
      <c r="AE17" s="315">
        <v>0</v>
      </c>
      <c r="AF17" s="315">
        <v>0</v>
      </c>
      <c r="AG17" s="315">
        <v>0</v>
      </c>
      <c r="AH17" s="315">
        <v>0</v>
      </c>
      <c r="AI17" s="315">
        <v>0</v>
      </c>
      <c r="AJ17" s="315">
        <v>0</v>
      </c>
      <c r="AK17" s="315">
        <v>0</v>
      </c>
      <c r="AL17" s="315">
        <v>0</v>
      </c>
      <c r="AM17" s="315">
        <v>0</v>
      </c>
      <c r="AN17" s="315">
        <v>0</v>
      </c>
      <c r="AO17" s="315">
        <v>0</v>
      </c>
      <c r="AP17" s="315">
        <v>0</v>
      </c>
      <c r="AQ17" s="315">
        <v>0</v>
      </c>
      <c r="AR17" s="315">
        <v>0</v>
      </c>
      <c r="AS17" s="315">
        <v>0</v>
      </c>
      <c r="AT17" s="315">
        <v>0</v>
      </c>
      <c r="AU17" s="315">
        <v>1671322</v>
      </c>
      <c r="AV17" s="315">
        <v>0</v>
      </c>
    </row>
    <row r="18" spans="2:140" ht="12.75" thickBot="1">
      <c r="B18" s="259" t="s">
        <v>165</v>
      </c>
      <c r="C18" s="315">
        <v>857905</v>
      </c>
      <c r="D18" s="315">
        <v>858639.66666666663</v>
      </c>
      <c r="E18" s="315">
        <v>839078</v>
      </c>
      <c r="F18" s="315">
        <v>809645.66666666663</v>
      </c>
      <c r="G18" s="315">
        <v>830600</v>
      </c>
      <c r="H18" s="315">
        <v>802010.83193333319</v>
      </c>
      <c r="I18" s="315">
        <v>735602</v>
      </c>
      <c r="J18" s="315">
        <v>728969</v>
      </c>
      <c r="K18" s="315">
        <v>445790</v>
      </c>
      <c r="L18" s="315">
        <v>557088</v>
      </c>
      <c r="M18" s="315">
        <v>409207</v>
      </c>
      <c r="N18" s="315">
        <v>411685.33333333331</v>
      </c>
      <c r="O18" s="315">
        <v>339198</v>
      </c>
      <c r="P18" s="315">
        <v>387422.33333333331</v>
      </c>
      <c r="Q18" s="315">
        <v>327428</v>
      </c>
      <c r="R18" s="315">
        <v>350803</v>
      </c>
      <c r="S18" s="315">
        <v>629744</v>
      </c>
      <c r="T18" s="315">
        <v>343093</v>
      </c>
      <c r="U18" s="315">
        <v>344476</v>
      </c>
      <c r="V18" s="315">
        <v>355678.66666666669</v>
      </c>
      <c r="W18" s="315">
        <v>418890</v>
      </c>
      <c r="X18" s="315">
        <v>379189.66666666669</v>
      </c>
      <c r="Y18" s="315">
        <v>388563</v>
      </c>
      <c r="Z18" s="315">
        <v>408782.66666666669</v>
      </c>
      <c r="AA18" s="409">
        <v>332054</v>
      </c>
      <c r="AB18" s="315">
        <v>359559.66666666669</v>
      </c>
      <c r="AC18" s="315">
        <v>261745</v>
      </c>
      <c r="AD18" s="315">
        <v>310693.33333333331</v>
      </c>
      <c r="AE18" s="315">
        <v>271946</v>
      </c>
      <c r="AF18" s="315">
        <v>255444</v>
      </c>
      <c r="AG18" s="315">
        <v>276365</v>
      </c>
      <c r="AH18" s="315">
        <v>270780</v>
      </c>
      <c r="AI18" s="315">
        <v>191220</v>
      </c>
      <c r="AJ18" s="315">
        <v>228739.33333333334</v>
      </c>
      <c r="AK18" s="315">
        <v>110283</v>
      </c>
      <c r="AL18" s="315">
        <v>139893.66666666666</v>
      </c>
      <c r="AM18" s="315">
        <v>125744</v>
      </c>
      <c r="AN18" s="315">
        <v>121261</v>
      </c>
      <c r="AO18" s="315">
        <v>117471</v>
      </c>
      <c r="AP18" s="315">
        <v>127162</v>
      </c>
      <c r="AQ18" s="315">
        <v>101908</v>
      </c>
      <c r="AR18" s="315">
        <v>105213.66666666667</v>
      </c>
      <c r="AS18" s="315">
        <v>103618</v>
      </c>
      <c r="AT18" s="315">
        <v>98873.666666666672</v>
      </c>
      <c r="AU18" s="315">
        <v>218348.33333333334</v>
      </c>
      <c r="AV18" s="315">
        <v>1415162.3333333333</v>
      </c>
    </row>
    <row r="19" spans="2:140" ht="12.75" thickTop="1">
      <c r="B19" s="261" t="s">
        <v>29</v>
      </c>
      <c r="C19" s="316">
        <v>4779066</v>
      </c>
      <c r="D19" s="316">
        <v>4727184.6113066673</v>
      </c>
      <c r="E19" s="316">
        <v>5104009</v>
      </c>
      <c r="F19" s="316">
        <v>5021699.666666667</v>
      </c>
      <c r="G19" s="316">
        <f t="shared" ref="G19:P19" si="23">G13+G10</f>
        <v>4737506</v>
      </c>
      <c r="H19" s="316">
        <f t="shared" si="23"/>
        <v>4732261.7087604953</v>
      </c>
      <c r="I19" s="316">
        <f t="shared" si="23"/>
        <v>4368789</v>
      </c>
      <c r="J19" s="316">
        <f t="shared" si="23"/>
        <v>4472746.333333333</v>
      </c>
      <c r="K19" s="316">
        <f t="shared" si="23"/>
        <v>3485512</v>
      </c>
      <c r="L19" s="316">
        <f t="shared" si="23"/>
        <v>3905615.6666666665</v>
      </c>
      <c r="M19" s="316">
        <f t="shared" si="23"/>
        <v>2920296</v>
      </c>
      <c r="N19" s="316">
        <f t="shared" si="23"/>
        <v>3171127.3333333335</v>
      </c>
      <c r="O19" s="316">
        <f t="shared" si="23"/>
        <v>2771336</v>
      </c>
      <c r="P19" s="316">
        <f t="shared" si="23"/>
        <v>2955231.3333333335</v>
      </c>
      <c r="Q19" s="316">
        <f t="shared" ref="Q19:V19" si="24">Q13+Q10</f>
        <v>2733061</v>
      </c>
      <c r="R19" s="316">
        <f t="shared" si="24"/>
        <v>2830504.666666667</v>
      </c>
      <c r="S19" s="316">
        <f t="shared" si="24"/>
        <v>2750074</v>
      </c>
      <c r="T19" s="316">
        <f t="shared" si="24"/>
        <v>2695198.666666667</v>
      </c>
      <c r="U19" s="316">
        <f t="shared" si="24"/>
        <v>2763119</v>
      </c>
      <c r="V19" s="316">
        <f t="shared" si="24"/>
        <v>2769846.6666666665</v>
      </c>
      <c r="W19" s="316">
        <f t="shared" ref="W19:AB19" si="25">W13+W10</f>
        <v>2864839</v>
      </c>
      <c r="X19" s="316">
        <f t="shared" si="25"/>
        <v>3070262</v>
      </c>
      <c r="Y19" s="316">
        <f t="shared" si="25"/>
        <v>2640766</v>
      </c>
      <c r="Z19" s="316">
        <f t="shared" si="25"/>
        <v>2755339</v>
      </c>
      <c r="AA19" s="316">
        <f t="shared" si="25"/>
        <v>2445036</v>
      </c>
      <c r="AB19" s="316">
        <f t="shared" si="25"/>
        <v>2578769.333333333</v>
      </c>
      <c r="AC19" s="316">
        <f t="shared" ref="AC19:AD19" si="26">AC13+AC10</f>
        <v>1903938</v>
      </c>
      <c r="AD19" s="316">
        <f t="shared" si="26"/>
        <v>2079780</v>
      </c>
      <c r="AE19" s="316">
        <f t="shared" ref="AE19:AF19" si="27">AE13+AE10</f>
        <v>2043933</v>
      </c>
      <c r="AF19" s="316">
        <f t="shared" si="27"/>
        <v>2234935</v>
      </c>
      <c r="AG19" s="316">
        <f t="shared" ref="AG19:AH19" si="28">AG13+AG10</f>
        <v>2012606</v>
      </c>
      <c r="AH19" s="316">
        <f t="shared" si="28"/>
        <v>2144162.6666666665</v>
      </c>
      <c r="AI19" s="316">
        <f t="shared" ref="AI19:AJ19" si="29">AI13+AI10</f>
        <v>1812540.8</v>
      </c>
      <c r="AJ19" s="316">
        <f t="shared" si="29"/>
        <v>1881192.2666666666</v>
      </c>
      <c r="AK19" s="316">
        <f t="shared" ref="AK19:AL19" si="30">AK13+AK10</f>
        <v>1872174</v>
      </c>
      <c r="AL19" s="316">
        <f t="shared" si="30"/>
        <v>1866289.6666666667</v>
      </c>
      <c r="AM19" s="316">
        <f t="shared" ref="AM19:AN19" si="31">AM13+AM10</f>
        <v>1787587</v>
      </c>
      <c r="AN19" s="316">
        <f t="shared" si="31"/>
        <v>1880144.6666666665</v>
      </c>
      <c r="AO19" s="316">
        <f t="shared" ref="AO19:AP19" si="32">AO13+AO10</f>
        <v>1532180</v>
      </c>
      <c r="AP19" s="316">
        <f t="shared" si="32"/>
        <v>1615093.3333333333</v>
      </c>
      <c r="AQ19" s="316">
        <f t="shared" ref="AQ19:AR19" si="33">AQ13+AQ10</f>
        <v>1680676</v>
      </c>
      <c r="AR19" s="316">
        <f t="shared" si="33"/>
        <v>1737321.3333333335</v>
      </c>
      <c r="AS19" s="316">
        <f t="shared" ref="AS19:AT19" si="34">AS13+AS10</f>
        <v>1479545</v>
      </c>
      <c r="AT19" s="316">
        <f t="shared" si="34"/>
        <v>1570969.6666666667</v>
      </c>
      <c r="AU19" s="316">
        <f t="shared" ref="AU19:AV19" si="35">AU13+AU10</f>
        <v>2534800.333333333</v>
      </c>
      <c r="AV19" s="316">
        <f t="shared" si="35"/>
        <v>1804111.9999999998</v>
      </c>
    </row>
    <row r="20" spans="2:140">
      <c r="AA20" s="229"/>
      <c r="AB20" s="229"/>
      <c r="AC20" s="229"/>
      <c r="AD20" s="229"/>
      <c r="AE20" s="229"/>
      <c r="AF20" s="229"/>
      <c r="AG20" s="229"/>
      <c r="AH20" s="229"/>
      <c r="AI20" s="229"/>
      <c r="AJ20" s="229"/>
      <c r="AK20" s="229"/>
      <c r="AL20" s="229"/>
      <c r="AM20" s="229"/>
      <c r="AN20" s="229"/>
      <c r="AO20" s="229"/>
      <c r="AP20" s="229"/>
      <c r="AQ20" s="229"/>
      <c r="AR20" s="229"/>
      <c r="AS20" s="229"/>
      <c r="AT20" s="229"/>
      <c r="AU20" s="229"/>
      <c r="AV20" s="229"/>
    </row>
    <row r="21" spans="2:140">
      <c r="H21" s="231"/>
      <c r="J21" s="231"/>
      <c r="L21" s="231"/>
      <c r="N21" s="231"/>
      <c r="P21" s="231"/>
      <c r="R21" s="231"/>
      <c r="T21" s="231"/>
      <c r="V21" s="231"/>
      <c r="X21" s="231"/>
      <c r="Z21" s="231"/>
      <c r="AA21" s="229"/>
      <c r="AB21" s="231"/>
      <c r="AC21" s="229"/>
      <c r="AD21" s="231"/>
      <c r="AE21" s="229"/>
      <c r="AF21" s="231"/>
      <c r="AG21" s="229"/>
      <c r="AH21" s="231"/>
      <c r="AI21" s="229"/>
      <c r="AJ21" s="231"/>
      <c r="AK21" s="229"/>
      <c r="AL21" s="231"/>
      <c r="AM21" s="229"/>
      <c r="AN21" s="231"/>
      <c r="AO21" s="229"/>
      <c r="AP21" s="231"/>
      <c r="AQ21" s="229"/>
      <c r="AR21" s="231"/>
      <c r="AS21" s="229"/>
      <c r="AT21" s="231"/>
      <c r="AU21" s="229"/>
      <c r="AV21" s="231" t="s">
        <v>0</v>
      </c>
    </row>
    <row r="22" spans="2:140">
      <c r="B22" s="228"/>
      <c r="C22" s="535" t="str">
        <f>"Jun14"</f>
        <v>Jun14</v>
      </c>
      <c r="D22" s="535"/>
      <c r="E22" s="540" t="str">
        <f>"Set14"</f>
        <v>Set14</v>
      </c>
      <c r="F22" s="535"/>
      <c r="G22" s="540" t="s">
        <v>435</v>
      </c>
      <c r="H22" s="535"/>
      <c r="I22" s="539" t="s">
        <v>440</v>
      </c>
      <c r="J22" s="535"/>
      <c r="K22" s="539" t="s">
        <v>443</v>
      </c>
      <c r="L22" s="535"/>
      <c r="M22" s="539" t="s">
        <v>454</v>
      </c>
      <c r="N22" s="535"/>
      <c r="O22" s="539" t="str">
        <f>O8</f>
        <v>Dez15</v>
      </c>
      <c r="P22" s="535"/>
      <c r="Q22" s="539" t="str">
        <f>Q8</f>
        <v>Mar16</v>
      </c>
      <c r="R22" s="535"/>
      <c r="S22" s="539" t="str">
        <f>S8</f>
        <v>Jun16</v>
      </c>
      <c r="T22" s="535"/>
      <c r="U22" s="539" t="str">
        <f>U8</f>
        <v>Set16</v>
      </c>
      <c r="V22" s="535"/>
      <c r="W22" s="539" t="str">
        <f>W8</f>
        <v>Dez16</v>
      </c>
      <c r="X22" s="535"/>
      <c r="Y22" s="539" t="str">
        <f>Y8</f>
        <v>Mar17</v>
      </c>
      <c r="Z22" s="535"/>
      <c r="AA22" s="539" t="str">
        <f>AA8</f>
        <v>Jun17</v>
      </c>
      <c r="AB22" s="535"/>
      <c r="AC22" s="539" t="str">
        <f>AC8</f>
        <v>Set17</v>
      </c>
      <c r="AD22" s="535"/>
      <c r="AE22" s="539" t="str">
        <f>AE8</f>
        <v>Dez17</v>
      </c>
      <c r="AF22" s="535"/>
      <c r="AG22" s="539" t="str">
        <f>AG8</f>
        <v>Mar18</v>
      </c>
      <c r="AH22" s="535"/>
      <c r="AI22" s="539" t="str">
        <f>AI8</f>
        <v>Jun18</v>
      </c>
      <c r="AJ22" s="535"/>
      <c r="AK22" s="539" t="str">
        <f>AK8</f>
        <v>Set18</v>
      </c>
      <c r="AL22" s="535"/>
      <c r="AM22" s="539" t="str">
        <f>AM8</f>
        <v>Dez18</v>
      </c>
      <c r="AN22" s="535"/>
      <c r="AO22" s="539" t="str">
        <f>AO8</f>
        <v>Mar19</v>
      </c>
      <c r="AP22" s="535"/>
      <c r="AQ22" s="539" t="str">
        <f>AQ8</f>
        <v>Jun19</v>
      </c>
      <c r="AR22" s="535"/>
      <c r="AS22" s="539" t="str">
        <f>AS8</f>
        <v>Set19</v>
      </c>
      <c r="AT22" s="535"/>
      <c r="AU22" s="539" t="str">
        <f>AU8</f>
        <v>Dez19</v>
      </c>
      <c r="AV22" s="535"/>
    </row>
    <row r="23" spans="2:140" ht="12.75" thickBot="1">
      <c r="B23" s="232"/>
      <c r="C23" s="234" t="s">
        <v>161</v>
      </c>
      <c r="D23" s="233" t="s">
        <v>171</v>
      </c>
      <c r="E23" s="234" t="s">
        <v>161</v>
      </c>
      <c r="F23" s="233" t="s">
        <v>171</v>
      </c>
      <c r="G23" s="234" t="s">
        <v>161</v>
      </c>
      <c r="H23" s="233" t="s">
        <v>171</v>
      </c>
      <c r="I23" s="234" t="s">
        <v>161</v>
      </c>
      <c r="J23" s="233" t="s">
        <v>171</v>
      </c>
      <c r="K23" s="234" t="s">
        <v>161</v>
      </c>
      <c r="L23" s="233" t="s">
        <v>171</v>
      </c>
      <c r="M23" s="234" t="s">
        <v>161</v>
      </c>
      <c r="N23" s="233" t="s">
        <v>171</v>
      </c>
      <c r="O23" s="234" t="s">
        <v>161</v>
      </c>
      <c r="P23" s="233" t="s">
        <v>171</v>
      </c>
      <c r="Q23" s="234" t="s">
        <v>161</v>
      </c>
      <c r="R23" s="233" t="s">
        <v>171</v>
      </c>
      <c r="S23" s="234" t="s">
        <v>161</v>
      </c>
      <c r="T23" s="233" t="s">
        <v>171</v>
      </c>
      <c r="U23" s="234" t="s">
        <v>161</v>
      </c>
      <c r="V23" s="233" t="s">
        <v>171</v>
      </c>
      <c r="W23" s="234" t="s">
        <v>161</v>
      </c>
      <c r="X23" s="233" t="s">
        <v>171</v>
      </c>
      <c r="Y23" s="234" t="s">
        <v>161</v>
      </c>
      <c r="Z23" s="233" t="s">
        <v>171</v>
      </c>
      <c r="AA23" s="234" t="s">
        <v>161</v>
      </c>
      <c r="AB23" s="233" t="s">
        <v>171</v>
      </c>
      <c r="AC23" s="234" t="s">
        <v>161</v>
      </c>
      <c r="AD23" s="233" t="s">
        <v>171</v>
      </c>
      <c r="AE23" s="234" t="s">
        <v>161</v>
      </c>
      <c r="AF23" s="233" t="s">
        <v>171</v>
      </c>
      <c r="AG23" s="234" t="s">
        <v>161</v>
      </c>
      <c r="AH23" s="233" t="s">
        <v>171</v>
      </c>
      <c r="AI23" s="234" t="s">
        <v>161</v>
      </c>
      <c r="AJ23" s="233" t="s">
        <v>171</v>
      </c>
      <c r="AK23" s="234" t="s">
        <v>161</v>
      </c>
      <c r="AL23" s="233" t="s">
        <v>171</v>
      </c>
      <c r="AM23" s="234" t="s">
        <v>161</v>
      </c>
      <c r="AN23" s="233" t="s">
        <v>171</v>
      </c>
      <c r="AO23" s="234" t="s">
        <v>161</v>
      </c>
      <c r="AP23" s="233" t="s">
        <v>171</v>
      </c>
      <c r="AQ23" s="234" t="s">
        <v>161</v>
      </c>
      <c r="AR23" s="233" t="s">
        <v>171</v>
      </c>
      <c r="AS23" s="234" t="s">
        <v>161</v>
      </c>
      <c r="AT23" s="233" t="s">
        <v>171</v>
      </c>
      <c r="AU23" s="234" t="s">
        <v>161</v>
      </c>
      <c r="AV23" s="233" t="s">
        <v>171</v>
      </c>
    </row>
    <row r="24" spans="2:140">
      <c r="B24" s="241" t="s">
        <v>30</v>
      </c>
      <c r="C24" s="242">
        <v>408997</v>
      </c>
      <c r="D24" s="243">
        <v>0.13</v>
      </c>
      <c r="E24" s="242">
        <v>375797</v>
      </c>
      <c r="F24" s="243">
        <v>0.12</v>
      </c>
      <c r="G24" s="242">
        <v>431611</v>
      </c>
      <c r="H24" s="243">
        <v>0.1444</v>
      </c>
      <c r="I24" s="242">
        <v>439198</v>
      </c>
      <c r="J24" s="313">
        <v>0.15</v>
      </c>
      <c r="K24" s="242">
        <v>408869</v>
      </c>
      <c r="L24" s="313">
        <v>0.17730000000000001</v>
      </c>
      <c r="M24" s="242">
        <v>377394</v>
      </c>
      <c r="N24" s="313">
        <v>0.18</v>
      </c>
      <c r="O24" s="242">
        <v>383503</v>
      </c>
      <c r="P24" s="313">
        <v>0.22</v>
      </c>
      <c r="Q24" s="242">
        <v>395745</v>
      </c>
      <c r="R24" s="313">
        <v>0.25</v>
      </c>
      <c r="S24" s="242">
        <v>373101</v>
      </c>
      <c r="T24" s="313">
        <v>0.23843168480834451</v>
      </c>
      <c r="U24" s="242">
        <v>335723</v>
      </c>
      <c r="V24" s="313">
        <v>0.24305332834276785</v>
      </c>
      <c r="W24" s="242">
        <v>385526</v>
      </c>
      <c r="X24" s="313">
        <v>0.26582720121796499</v>
      </c>
      <c r="Y24" s="242">
        <v>335723</v>
      </c>
      <c r="Z24" s="313">
        <v>0.24988983865829439</v>
      </c>
      <c r="AA24" s="242">
        <v>392391</v>
      </c>
      <c r="AB24" s="313">
        <v>0.31</v>
      </c>
      <c r="AC24" s="242">
        <v>333790</v>
      </c>
      <c r="AD24" s="313">
        <v>0.34</v>
      </c>
      <c r="AE24" s="242">
        <v>333801</v>
      </c>
      <c r="AF24" s="313">
        <v>0.35680000000000001</v>
      </c>
      <c r="AG24" s="242">
        <v>349992</v>
      </c>
      <c r="AH24" s="313">
        <v>0.43</v>
      </c>
      <c r="AI24" s="242">
        <v>307359</v>
      </c>
      <c r="AJ24" s="313">
        <v>0.48</v>
      </c>
      <c r="AK24" s="242">
        <v>253454</v>
      </c>
      <c r="AL24" s="313">
        <v>0.49</v>
      </c>
      <c r="AM24" s="242">
        <v>250608</v>
      </c>
      <c r="AN24" s="313">
        <v>0.53</v>
      </c>
      <c r="AO24" s="242">
        <v>224496</v>
      </c>
      <c r="AP24" s="313">
        <v>0.56999999999999995</v>
      </c>
      <c r="AQ24" s="242">
        <v>226246</v>
      </c>
      <c r="AR24" s="313">
        <v>0.65</v>
      </c>
      <c r="AS24" s="242">
        <v>175200</v>
      </c>
      <c r="AT24" s="313">
        <v>0.54</v>
      </c>
      <c r="AU24" s="242">
        <v>303075</v>
      </c>
      <c r="AV24" s="313">
        <v>0.35</v>
      </c>
    </row>
    <row r="25" spans="2:140" ht="12.75" thickBot="1">
      <c r="B25" s="241" t="s">
        <v>172</v>
      </c>
      <c r="C25" s="242">
        <v>1791841</v>
      </c>
      <c r="D25" s="243">
        <v>0.61</v>
      </c>
      <c r="E25" s="242">
        <v>1518423</v>
      </c>
      <c r="F25" s="243">
        <v>0.51</v>
      </c>
      <c r="G25" s="242">
        <v>1879876.2087900003</v>
      </c>
      <c r="H25" s="243">
        <v>0.629</v>
      </c>
      <c r="I25" s="242">
        <v>1849178</v>
      </c>
      <c r="J25" s="313">
        <v>0.63</v>
      </c>
      <c r="K25" s="242">
        <v>1565525</v>
      </c>
      <c r="L25" s="313">
        <v>0.67</v>
      </c>
      <c r="M25" s="242">
        <v>1385458</v>
      </c>
      <c r="N25" s="313">
        <v>0.69</v>
      </c>
      <c r="O25" s="242">
        <v>1253507</v>
      </c>
      <c r="P25" s="313">
        <v>0.73</v>
      </c>
      <c r="Q25" s="242">
        <v>1302064</v>
      </c>
      <c r="R25" s="313">
        <v>0.82</v>
      </c>
      <c r="S25" s="242">
        <v>1297056</v>
      </c>
      <c r="T25" s="313">
        <v>0.82888881930300939</v>
      </c>
      <c r="U25" s="242">
        <v>1225129</v>
      </c>
      <c r="V25" s="313">
        <v>0.8869564524898409</v>
      </c>
      <c r="W25" s="242">
        <v>1306877</v>
      </c>
      <c r="X25" s="313">
        <v>0.9011155025760399</v>
      </c>
      <c r="Y25" s="242">
        <v>1225129</v>
      </c>
      <c r="Z25" s="313">
        <v>0.9119044216380694</v>
      </c>
      <c r="AA25" s="242">
        <v>863855</v>
      </c>
      <c r="AB25" s="313">
        <v>0.69</v>
      </c>
      <c r="AC25" s="242">
        <v>653691</v>
      </c>
      <c r="AD25" s="313">
        <v>0.66</v>
      </c>
      <c r="AE25" s="242">
        <v>601848</v>
      </c>
      <c r="AF25" s="313">
        <v>0.64319999999999999</v>
      </c>
      <c r="AG25" s="242">
        <v>457425</v>
      </c>
      <c r="AH25" s="313">
        <v>0.56999999999999995</v>
      </c>
      <c r="AI25" s="242">
        <v>330683</v>
      </c>
      <c r="AJ25" s="313">
        <v>0.52</v>
      </c>
      <c r="AK25" s="242">
        <v>263660</v>
      </c>
      <c r="AL25" s="313">
        <v>0.51</v>
      </c>
      <c r="AM25" s="242">
        <v>222301</v>
      </c>
      <c r="AN25" s="313">
        <v>0.47</v>
      </c>
      <c r="AO25" s="242">
        <v>170937</v>
      </c>
      <c r="AP25" s="313">
        <v>0.43</v>
      </c>
      <c r="AQ25" s="242">
        <v>122984</v>
      </c>
      <c r="AR25" s="313">
        <v>0.35</v>
      </c>
      <c r="AS25" s="242">
        <v>149819</v>
      </c>
      <c r="AT25" s="313">
        <v>0.46</v>
      </c>
      <c r="AU25" s="242">
        <v>498421</v>
      </c>
      <c r="AV25" s="313">
        <v>0.56999999999999995</v>
      </c>
    </row>
    <row r="26" spans="2:140" ht="12.75" thickTop="1">
      <c r="B26" s="238" t="s">
        <v>583</v>
      </c>
      <c r="C26" s="244">
        <v>2930128</v>
      </c>
      <c r="D26" s="245"/>
      <c r="E26" s="244">
        <v>2950956</v>
      </c>
      <c r="F26" s="245"/>
      <c r="G26" s="244">
        <v>2988810</v>
      </c>
      <c r="H26" s="245"/>
      <c r="I26" s="244">
        <v>2950432</v>
      </c>
      <c r="J26" s="245"/>
      <c r="K26" s="244">
        <v>2950432</v>
      </c>
      <c r="L26" s="245"/>
      <c r="M26" s="244">
        <v>2950432</v>
      </c>
      <c r="N26" s="245"/>
      <c r="O26" s="244">
        <v>1711652</v>
      </c>
      <c r="P26" s="245"/>
      <c r="Q26" s="244">
        <v>1585483</v>
      </c>
      <c r="R26" s="245"/>
      <c r="S26" s="244">
        <v>1564813</v>
      </c>
      <c r="T26" s="245"/>
      <c r="U26" s="244">
        <v>1381273</v>
      </c>
      <c r="V26" s="245"/>
      <c r="W26" s="244">
        <v>1450288</v>
      </c>
      <c r="X26" s="245"/>
      <c r="Y26" s="244">
        <v>1343484</v>
      </c>
      <c r="Z26" s="245"/>
      <c r="AA26" s="244">
        <v>1343484</v>
      </c>
      <c r="AB26" s="245"/>
      <c r="AC26" s="244">
        <v>987481</v>
      </c>
      <c r="AD26" s="245"/>
      <c r="AE26" s="244">
        <v>935649</v>
      </c>
      <c r="AF26" s="245"/>
      <c r="AG26" s="244">
        <v>807417</v>
      </c>
      <c r="AH26" s="245"/>
      <c r="AI26" s="244">
        <v>638042</v>
      </c>
      <c r="AJ26" s="245"/>
      <c r="AK26" s="244">
        <f>SUM(AK24:AK25)</f>
        <v>517114</v>
      </c>
      <c r="AL26" s="245"/>
      <c r="AM26" s="244">
        <f>SUM(AM24:AM25)</f>
        <v>472909</v>
      </c>
      <c r="AN26" s="245"/>
      <c r="AO26" s="244">
        <f>SUM(AO24:AO25)</f>
        <v>395433</v>
      </c>
      <c r="AP26" s="245"/>
      <c r="AQ26" s="244">
        <f>SUM(AQ24:AQ25)</f>
        <v>349230</v>
      </c>
      <c r="AR26" s="245"/>
      <c r="AS26" s="244">
        <f>SUM(AS24:AS25)</f>
        <v>325019</v>
      </c>
      <c r="AT26" s="245"/>
      <c r="AU26" s="244">
        <f>SUM(AU24:AU25)</f>
        <v>801496</v>
      </c>
      <c r="AV26" s="245"/>
    </row>
    <row r="27" spans="2:140">
      <c r="C27" s="246"/>
      <c r="G27" s="229" t="s">
        <v>407</v>
      </c>
    </row>
    <row r="28" spans="2:140" ht="12.75" customHeight="1">
      <c r="B28" s="239" t="s">
        <v>409</v>
      </c>
      <c r="H28" s="240"/>
      <c r="I28" s="240"/>
      <c r="J28" s="240"/>
      <c r="K28" s="240"/>
      <c r="L28" s="240"/>
      <c r="M28" s="240"/>
      <c r="N28" s="240"/>
      <c r="O28" s="240"/>
      <c r="P28" s="240"/>
      <c r="Q28" s="240"/>
      <c r="R28" s="240"/>
      <c r="S28" s="240"/>
      <c r="T28" s="240"/>
    </row>
    <row r="30" spans="2:140">
      <c r="H30" s="230"/>
      <c r="N30" s="230"/>
      <c r="T30" s="230"/>
      <c r="Z30" s="230"/>
      <c r="AA30" s="229"/>
      <c r="AB30" s="229"/>
      <c r="AC30" s="229"/>
      <c r="AD30" s="229"/>
      <c r="AE30" s="229"/>
      <c r="AF30" s="230"/>
      <c r="AG30" s="229"/>
      <c r="AH30" s="229"/>
      <c r="AI30" s="229"/>
      <c r="AJ30" s="229"/>
      <c r="AK30" s="229"/>
      <c r="AL30" s="230"/>
      <c r="AM30" s="229"/>
      <c r="AN30" s="229"/>
      <c r="AO30" s="229"/>
      <c r="AP30" s="229"/>
      <c r="AQ30" s="229"/>
      <c r="AR30" s="230"/>
      <c r="AS30" s="229"/>
      <c r="AT30" s="229"/>
      <c r="AU30" s="229"/>
      <c r="AV30" s="229"/>
      <c r="AW30" s="229"/>
      <c r="AX30" s="230"/>
      <c r="AY30" s="229"/>
      <c r="AZ30" s="229"/>
      <c r="BA30" s="229"/>
      <c r="BB30" s="229"/>
      <c r="BC30" s="229"/>
      <c r="BD30" s="230"/>
      <c r="BE30" s="229"/>
      <c r="BF30" s="229"/>
      <c r="BG30" s="229"/>
      <c r="BH30" s="229"/>
      <c r="BI30" s="229"/>
      <c r="BJ30" s="230"/>
      <c r="BK30" s="229"/>
      <c r="BL30" s="229"/>
      <c r="BM30" s="229"/>
      <c r="BN30" s="229"/>
      <c r="BO30" s="229"/>
      <c r="BP30" s="230"/>
      <c r="BQ30" s="229"/>
      <c r="BR30" s="229"/>
      <c r="BS30" s="229"/>
      <c r="BT30" s="229"/>
      <c r="BU30" s="229"/>
      <c r="BV30" s="230"/>
      <c r="BW30" s="229"/>
      <c r="BX30" s="229"/>
      <c r="BY30" s="229"/>
      <c r="BZ30" s="229"/>
      <c r="CA30" s="229"/>
      <c r="CB30" s="230"/>
      <c r="CC30" s="229"/>
      <c r="CD30" s="229"/>
      <c r="CE30" s="229"/>
      <c r="CF30" s="229"/>
      <c r="CG30" s="229"/>
      <c r="CH30" s="230"/>
      <c r="CI30" s="229"/>
      <c r="CJ30" s="229"/>
      <c r="CK30" s="229"/>
      <c r="CL30" s="229"/>
      <c r="CM30" s="229"/>
      <c r="CN30" s="230"/>
      <c r="CO30" s="229"/>
      <c r="CP30" s="229"/>
      <c r="CQ30" s="229"/>
      <c r="CR30" s="229"/>
      <c r="CS30" s="229"/>
      <c r="CT30" s="230"/>
      <c r="CU30" s="229"/>
      <c r="CV30" s="229"/>
      <c r="CW30" s="229"/>
      <c r="CX30" s="229"/>
      <c r="CY30" s="229"/>
      <c r="CZ30" s="230"/>
      <c r="DA30" s="229"/>
      <c r="DB30" s="229"/>
      <c r="DC30" s="229"/>
      <c r="DD30" s="229"/>
      <c r="DE30" s="229"/>
      <c r="DF30" s="230"/>
      <c r="DG30" s="229"/>
      <c r="DH30" s="229"/>
      <c r="DI30" s="229"/>
      <c r="DJ30" s="229"/>
      <c r="DK30" s="229"/>
      <c r="DL30" s="230"/>
      <c r="DM30" s="229"/>
      <c r="DN30" s="229"/>
      <c r="DO30" s="229"/>
      <c r="DP30" s="229"/>
      <c r="DQ30" s="229"/>
      <c r="DR30" s="230"/>
      <c r="DS30" s="229"/>
      <c r="DT30" s="229"/>
      <c r="DU30" s="229"/>
      <c r="DV30" s="229"/>
      <c r="DW30" s="229"/>
      <c r="DX30" s="230"/>
      <c r="DY30" s="229"/>
      <c r="DZ30" s="229"/>
      <c r="EA30" s="229"/>
      <c r="EB30" s="229"/>
      <c r="EC30" s="229"/>
      <c r="ED30" s="230"/>
      <c r="EE30" s="229"/>
      <c r="EF30" s="229"/>
      <c r="EG30" s="229"/>
      <c r="EH30" s="229"/>
      <c r="EI30" s="229"/>
      <c r="EJ30" s="230" t="s">
        <v>0</v>
      </c>
    </row>
    <row r="31" spans="2:140">
      <c r="C31" s="535" t="str">
        <f>"Jun14"</f>
        <v>Jun14</v>
      </c>
      <c r="D31" s="535"/>
      <c r="E31" s="535"/>
      <c r="F31" s="535"/>
      <c r="G31" s="535"/>
      <c r="H31" s="535"/>
      <c r="I31" s="540" t="str">
        <f>"Set14"</f>
        <v>Set14</v>
      </c>
      <c r="J31" s="535"/>
      <c r="K31" s="535"/>
      <c r="L31" s="535"/>
      <c r="M31" s="535"/>
      <c r="N31" s="535"/>
      <c r="O31" s="540" t="s">
        <v>435</v>
      </c>
      <c r="P31" s="535"/>
      <c r="Q31" s="535"/>
      <c r="R31" s="535"/>
      <c r="S31" s="535"/>
      <c r="T31" s="535"/>
      <c r="U31" s="539" t="s">
        <v>440</v>
      </c>
      <c r="V31" s="535"/>
      <c r="W31" s="535"/>
      <c r="X31" s="535"/>
      <c r="Y31" s="535"/>
      <c r="Z31" s="535"/>
      <c r="AA31" s="539" t="s">
        <v>443</v>
      </c>
      <c r="AB31" s="535"/>
      <c r="AC31" s="535"/>
      <c r="AD31" s="535"/>
      <c r="AE31" s="535"/>
      <c r="AF31" s="535"/>
      <c r="AG31" s="539" t="s">
        <v>454</v>
      </c>
      <c r="AH31" s="535"/>
      <c r="AI31" s="535"/>
      <c r="AJ31" s="535"/>
      <c r="AK31" s="535"/>
      <c r="AL31" s="535"/>
      <c r="AM31" s="539" t="s">
        <v>464</v>
      </c>
      <c r="AN31" s="535"/>
      <c r="AO31" s="535"/>
      <c r="AP31" s="535"/>
      <c r="AQ31" s="535"/>
      <c r="AR31" s="535"/>
      <c r="AS31" s="539" t="s">
        <v>505</v>
      </c>
      <c r="AT31" s="535"/>
      <c r="AU31" s="535"/>
      <c r="AV31" s="535"/>
      <c r="AW31" s="535"/>
      <c r="AX31" s="535"/>
      <c r="AY31" s="539" t="s">
        <v>531</v>
      </c>
      <c r="AZ31" s="535"/>
      <c r="BA31" s="535"/>
      <c r="BB31" s="535"/>
      <c r="BC31" s="535"/>
      <c r="BD31" s="535"/>
      <c r="BE31" s="539" t="s">
        <v>537</v>
      </c>
      <c r="BF31" s="535"/>
      <c r="BG31" s="535"/>
      <c r="BH31" s="535"/>
      <c r="BI31" s="535"/>
      <c r="BJ31" s="535"/>
      <c r="BK31" s="539" t="s">
        <v>541</v>
      </c>
      <c r="BL31" s="535"/>
      <c r="BM31" s="535"/>
      <c r="BN31" s="535"/>
      <c r="BO31" s="535"/>
      <c r="BP31" s="535"/>
      <c r="BQ31" s="539" t="s">
        <v>545</v>
      </c>
      <c r="BR31" s="535"/>
      <c r="BS31" s="535"/>
      <c r="BT31" s="535"/>
      <c r="BU31" s="535"/>
      <c r="BV31" s="535"/>
      <c r="BW31" s="539" t="s">
        <v>550</v>
      </c>
      <c r="BX31" s="535"/>
      <c r="BY31" s="535"/>
      <c r="BZ31" s="535"/>
      <c r="CA31" s="535"/>
      <c r="CB31" s="535"/>
      <c r="CC31" s="539" t="s">
        <v>555</v>
      </c>
      <c r="CD31" s="535"/>
      <c r="CE31" s="535"/>
      <c r="CF31" s="535"/>
      <c r="CG31" s="535"/>
      <c r="CH31" s="535"/>
      <c r="CI31" s="539" t="s">
        <v>557</v>
      </c>
      <c r="CJ31" s="535"/>
      <c r="CK31" s="535"/>
      <c r="CL31" s="535"/>
      <c r="CM31" s="535"/>
      <c r="CN31" s="535"/>
      <c r="CO31" s="539" t="s">
        <v>559</v>
      </c>
      <c r="CP31" s="535"/>
      <c r="CQ31" s="535"/>
      <c r="CR31" s="535"/>
      <c r="CS31" s="535"/>
      <c r="CT31" s="535"/>
      <c r="CU31" s="539" t="s">
        <v>563</v>
      </c>
      <c r="CV31" s="535"/>
      <c r="CW31" s="535"/>
      <c r="CX31" s="535"/>
      <c r="CY31" s="535"/>
      <c r="CZ31" s="535"/>
      <c r="DA31" s="539" t="s">
        <v>564</v>
      </c>
      <c r="DB31" s="535"/>
      <c r="DC31" s="535"/>
      <c r="DD31" s="535"/>
      <c r="DE31" s="535"/>
      <c r="DF31" s="535"/>
      <c r="DG31" s="539" t="s">
        <v>567</v>
      </c>
      <c r="DH31" s="535"/>
      <c r="DI31" s="535"/>
      <c r="DJ31" s="535"/>
      <c r="DK31" s="535"/>
      <c r="DL31" s="535"/>
      <c r="DM31" s="539" t="s">
        <v>569</v>
      </c>
      <c r="DN31" s="535"/>
      <c r="DO31" s="535"/>
      <c r="DP31" s="535"/>
      <c r="DQ31" s="535"/>
      <c r="DR31" s="535"/>
      <c r="DS31" s="539" t="s">
        <v>572</v>
      </c>
      <c r="DT31" s="535"/>
      <c r="DU31" s="535"/>
      <c r="DV31" s="535"/>
      <c r="DW31" s="535"/>
      <c r="DX31" s="535"/>
      <c r="DY31" s="539" t="s">
        <v>575</v>
      </c>
      <c r="DZ31" s="535"/>
      <c r="EA31" s="535"/>
      <c r="EB31" s="535"/>
      <c r="EC31" s="535"/>
      <c r="ED31" s="535"/>
      <c r="EE31" s="539" t="s">
        <v>578</v>
      </c>
      <c r="EF31" s="535"/>
      <c r="EG31" s="535"/>
      <c r="EH31" s="535"/>
      <c r="EI31" s="535"/>
      <c r="EJ31" s="535"/>
    </row>
    <row r="32" spans="2:140" ht="12.75" thickBot="1">
      <c r="B32" s="232"/>
      <c r="C32" s="232" t="s">
        <v>173</v>
      </c>
      <c r="D32" s="232" t="s">
        <v>174</v>
      </c>
      <c r="E32" s="232" t="s">
        <v>175</v>
      </c>
      <c r="F32" s="232" t="s">
        <v>176</v>
      </c>
      <c r="G32" s="232" t="s">
        <v>177</v>
      </c>
      <c r="H32" s="232" t="s">
        <v>161</v>
      </c>
      <c r="I32" s="247" t="s">
        <v>173</v>
      </c>
      <c r="J32" s="232" t="s">
        <v>174</v>
      </c>
      <c r="K32" s="232" t="s">
        <v>175</v>
      </c>
      <c r="L32" s="232" t="s">
        <v>176</v>
      </c>
      <c r="M32" s="232" t="s">
        <v>177</v>
      </c>
      <c r="N32" s="232" t="s">
        <v>161</v>
      </c>
      <c r="O32" s="247" t="s">
        <v>173</v>
      </c>
      <c r="P32" s="232" t="s">
        <v>174</v>
      </c>
      <c r="Q32" s="232" t="s">
        <v>175</v>
      </c>
      <c r="R32" s="232" t="s">
        <v>176</v>
      </c>
      <c r="S32" s="232" t="s">
        <v>177</v>
      </c>
      <c r="T32" s="232" t="s">
        <v>161</v>
      </c>
      <c r="U32" s="247" t="s">
        <v>173</v>
      </c>
      <c r="V32" s="232" t="s">
        <v>174</v>
      </c>
      <c r="W32" s="232" t="s">
        <v>175</v>
      </c>
      <c r="X32" s="232" t="s">
        <v>176</v>
      </c>
      <c r="Y32" s="232" t="s">
        <v>177</v>
      </c>
      <c r="Z32" s="232" t="s">
        <v>161</v>
      </c>
      <c r="AA32" s="247" t="s">
        <v>173</v>
      </c>
      <c r="AB32" s="232" t="s">
        <v>174</v>
      </c>
      <c r="AC32" s="232" t="s">
        <v>175</v>
      </c>
      <c r="AD32" s="232" t="s">
        <v>176</v>
      </c>
      <c r="AE32" s="232" t="s">
        <v>177</v>
      </c>
      <c r="AF32" s="232" t="s">
        <v>161</v>
      </c>
      <c r="AG32" s="247" t="s">
        <v>173</v>
      </c>
      <c r="AH32" s="232" t="s">
        <v>174</v>
      </c>
      <c r="AI32" s="232" t="s">
        <v>175</v>
      </c>
      <c r="AJ32" s="232" t="s">
        <v>176</v>
      </c>
      <c r="AK32" s="232" t="s">
        <v>177</v>
      </c>
      <c r="AL32" s="232" t="s">
        <v>161</v>
      </c>
      <c r="AM32" s="247" t="s">
        <v>173</v>
      </c>
      <c r="AN32" s="232" t="s">
        <v>174</v>
      </c>
      <c r="AO32" s="232" t="s">
        <v>175</v>
      </c>
      <c r="AP32" s="232" t="s">
        <v>176</v>
      </c>
      <c r="AQ32" s="232" t="s">
        <v>177</v>
      </c>
      <c r="AR32" s="232" t="s">
        <v>161</v>
      </c>
      <c r="AS32" s="247" t="s">
        <v>173</v>
      </c>
      <c r="AT32" s="232" t="s">
        <v>174</v>
      </c>
      <c r="AU32" s="232" t="s">
        <v>175</v>
      </c>
      <c r="AV32" s="232" t="s">
        <v>176</v>
      </c>
      <c r="AW32" s="232" t="s">
        <v>177</v>
      </c>
      <c r="AX32" s="232" t="s">
        <v>161</v>
      </c>
      <c r="AY32" s="247" t="s">
        <v>173</v>
      </c>
      <c r="AZ32" s="232" t="s">
        <v>174</v>
      </c>
      <c r="BA32" s="232" t="s">
        <v>175</v>
      </c>
      <c r="BB32" s="232" t="s">
        <v>176</v>
      </c>
      <c r="BC32" s="232" t="s">
        <v>177</v>
      </c>
      <c r="BD32" s="232" t="s">
        <v>161</v>
      </c>
      <c r="BE32" s="247" t="s">
        <v>173</v>
      </c>
      <c r="BF32" s="232" t="s">
        <v>174</v>
      </c>
      <c r="BG32" s="232" t="s">
        <v>175</v>
      </c>
      <c r="BH32" s="232" t="s">
        <v>176</v>
      </c>
      <c r="BI32" s="232" t="s">
        <v>177</v>
      </c>
      <c r="BJ32" s="232" t="s">
        <v>161</v>
      </c>
      <c r="BK32" s="247" t="s">
        <v>173</v>
      </c>
      <c r="BL32" s="232" t="s">
        <v>174</v>
      </c>
      <c r="BM32" s="232" t="s">
        <v>175</v>
      </c>
      <c r="BN32" s="232" t="s">
        <v>176</v>
      </c>
      <c r="BO32" s="232" t="s">
        <v>177</v>
      </c>
      <c r="BP32" s="232" t="s">
        <v>161</v>
      </c>
      <c r="BQ32" s="247" t="s">
        <v>173</v>
      </c>
      <c r="BR32" s="232" t="s">
        <v>174</v>
      </c>
      <c r="BS32" s="232" t="s">
        <v>175</v>
      </c>
      <c r="BT32" s="232" t="s">
        <v>176</v>
      </c>
      <c r="BU32" s="232" t="s">
        <v>177</v>
      </c>
      <c r="BV32" s="232" t="s">
        <v>161</v>
      </c>
      <c r="BW32" s="247" t="s">
        <v>173</v>
      </c>
      <c r="BX32" s="232" t="s">
        <v>174</v>
      </c>
      <c r="BY32" s="232" t="s">
        <v>175</v>
      </c>
      <c r="BZ32" s="232" t="s">
        <v>176</v>
      </c>
      <c r="CA32" s="232" t="s">
        <v>177</v>
      </c>
      <c r="CB32" s="232" t="s">
        <v>161</v>
      </c>
      <c r="CC32" s="247" t="s">
        <v>173</v>
      </c>
      <c r="CD32" s="232" t="s">
        <v>174</v>
      </c>
      <c r="CE32" s="232" t="s">
        <v>175</v>
      </c>
      <c r="CF32" s="232" t="s">
        <v>176</v>
      </c>
      <c r="CG32" s="232" t="s">
        <v>177</v>
      </c>
      <c r="CH32" s="232" t="s">
        <v>161</v>
      </c>
      <c r="CI32" s="247" t="s">
        <v>173</v>
      </c>
      <c r="CJ32" s="232" t="s">
        <v>174</v>
      </c>
      <c r="CK32" s="232" t="s">
        <v>175</v>
      </c>
      <c r="CL32" s="232" t="s">
        <v>176</v>
      </c>
      <c r="CM32" s="232" t="s">
        <v>177</v>
      </c>
      <c r="CN32" s="232" t="s">
        <v>161</v>
      </c>
      <c r="CO32" s="247" t="s">
        <v>173</v>
      </c>
      <c r="CP32" s="232" t="s">
        <v>174</v>
      </c>
      <c r="CQ32" s="232" t="s">
        <v>175</v>
      </c>
      <c r="CR32" s="232" t="s">
        <v>176</v>
      </c>
      <c r="CS32" s="232" t="s">
        <v>177</v>
      </c>
      <c r="CT32" s="232" t="s">
        <v>161</v>
      </c>
      <c r="CU32" s="247" t="s">
        <v>173</v>
      </c>
      <c r="CV32" s="232" t="s">
        <v>174</v>
      </c>
      <c r="CW32" s="232" t="s">
        <v>175</v>
      </c>
      <c r="CX32" s="232" t="s">
        <v>176</v>
      </c>
      <c r="CY32" s="232" t="s">
        <v>177</v>
      </c>
      <c r="CZ32" s="232" t="s">
        <v>161</v>
      </c>
      <c r="DA32" s="247" t="s">
        <v>173</v>
      </c>
      <c r="DB32" s="232" t="s">
        <v>174</v>
      </c>
      <c r="DC32" s="232" t="s">
        <v>175</v>
      </c>
      <c r="DD32" s="232" t="s">
        <v>176</v>
      </c>
      <c r="DE32" s="232" t="s">
        <v>177</v>
      </c>
      <c r="DF32" s="232" t="s">
        <v>161</v>
      </c>
      <c r="DG32" s="247" t="s">
        <v>173</v>
      </c>
      <c r="DH32" s="232" t="s">
        <v>174</v>
      </c>
      <c r="DI32" s="232" t="s">
        <v>175</v>
      </c>
      <c r="DJ32" s="232" t="s">
        <v>176</v>
      </c>
      <c r="DK32" s="232" t="s">
        <v>177</v>
      </c>
      <c r="DL32" s="232" t="s">
        <v>161</v>
      </c>
      <c r="DM32" s="247" t="s">
        <v>173</v>
      </c>
      <c r="DN32" s="232" t="s">
        <v>174</v>
      </c>
      <c r="DO32" s="232" t="s">
        <v>175</v>
      </c>
      <c r="DP32" s="232" t="s">
        <v>176</v>
      </c>
      <c r="DQ32" s="232" t="s">
        <v>177</v>
      </c>
      <c r="DR32" s="232" t="s">
        <v>161</v>
      </c>
      <c r="DS32" s="247" t="s">
        <v>173</v>
      </c>
      <c r="DT32" s="232" t="s">
        <v>174</v>
      </c>
      <c r="DU32" s="232" t="s">
        <v>175</v>
      </c>
      <c r="DV32" s="232" t="s">
        <v>176</v>
      </c>
      <c r="DW32" s="232" t="s">
        <v>177</v>
      </c>
      <c r="DX32" s="232" t="s">
        <v>161</v>
      </c>
      <c r="DY32" s="247" t="s">
        <v>173</v>
      </c>
      <c r="DZ32" s="232" t="s">
        <v>174</v>
      </c>
      <c r="EA32" s="232" t="s">
        <v>175</v>
      </c>
      <c r="EB32" s="232" t="s">
        <v>176</v>
      </c>
      <c r="EC32" s="232" t="s">
        <v>177</v>
      </c>
      <c r="ED32" s="232" t="s">
        <v>161</v>
      </c>
      <c r="EE32" s="247" t="s">
        <v>173</v>
      </c>
      <c r="EF32" s="232" t="s">
        <v>174</v>
      </c>
      <c r="EG32" s="232" t="s">
        <v>175</v>
      </c>
      <c r="EH32" s="232" t="s">
        <v>176</v>
      </c>
      <c r="EI32" s="232" t="s">
        <v>177</v>
      </c>
      <c r="EJ32" s="232" t="s">
        <v>161</v>
      </c>
    </row>
    <row r="33" spans="2:140">
      <c r="B33" s="235" t="s">
        <v>163</v>
      </c>
      <c r="C33" s="386">
        <v>29417</v>
      </c>
      <c r="D33" s="386">
        <v>11025</v>
      </c>
      <c r="E33" s="386">
        <v>0</v>
      </c>
      <c r="F33" s="386">
        <v>22648</v>
      </c>
      <c r="G33" s="386">
        <v>747</v>
      </c>
      <c r="H33" s="386">
        <v>63837</v>
      </c>
      <c r="I33" s="386">
        <f t="shared" ref="I33:N33" si="36">SUM(I34:I35)</f>
        <v>30645</v>
      </c>
      <c r="J33" s="386">
        <f t="shared" si="36"/>
        <v>23616</v>
      </c>
      <c r="K33" s="386">
        <f t="shared" si="36"/>
        <v>0</v>
      </c>
      <c r="L33" s="386">
        <f t="shared" si="36"/>
        <v>29735</v>
      </c>
      <c r="M33" s="386">
        <f t="shared" si="36"/>
        <v>749</v>
      </c>
      <c r="N33" s="386">
        <f t="shared" si="36"/>
        <v>84745</v>
      </c>
      <c r="O33" s="386">
        <f t="shared" ref="O33:T33" si="37">SUM(O34:O35)</f>
        <v>33292</v>
      </c>
      <c r="P33" s="386">
        <f t="shared" si="37"/>
        <v>25060</v>
      </c>
      <c r="Q33" s="386">
        <f t="shared" si="37"/>
        <v>4303</v>
      </c>
      <c r="R33" s="386">
        <f t="shared" si="37"/>
        <v>38547</v>
      </c>
      <c r="S33" s="386">
        <f t="shared" si="37"/>
        <v>102</v>
      </c>
      <c r="T33" s="386">
        <f t="shared" si="37"/>
        <v>101304</v>
      </c>
      <c r="U33" s="386">
        <f t="shared" ref="U33:Z33" si="38">SUM(U34:U35)</f>
        <v>27235</v>
      </c>
      <c r="V33" s="386">
        <f t="shared" si="38"/>
        <v>25022</v>
      </c>
      <c r="W33" s="386">
        <f t="shared" si="38"/>
        <v>4001</v>
      </c>
      <c r="X33" s="386">
        <f t="shared" si="38"/>
        <v>60196</v>
      </c>
      <c r="Y33" s="386">
        <f t="shared" si="38"/>
        <v>608</v>
      </c>
      <c r="Z33" s="386">
        <f t="shared" si="38"/>
        <v>117062</v>
      </c>
      <c r="AA33" s="386">
        <f t="shared" ref="AA33:AF33" si="39">SUM(AA34:AA35)</f>
        <v>33545</v>
      </c>
      <c r="AB33" s="386">
        <f t="shared" si="39"/>
        <v>26656</v>
      </c>
      <c r="AC33" s="386">
        <f t="shared" si="39"/>
        <v>3535</v>
      </c>
      <c r="AD33" s="386">
        <f t="shared" si="39"/>
        <v>70558</v>
      </c>
      <c r="AE33" s="386">
        <f t="shared" si="39"/>
        <v>465</v>
      </c>
      <c r="AF33" s="386">
        <f t="shared" si="39"/>
        <v>134759</v>
      </c>
      <c r="AG33" s="386">
        <f t="shared" ref="AG33:AL33" si="40">SUM(AG34:AG35)</f>
        <v>191138</v>
      </c>
      <c r="AH33" s="386">
        <f t="shared" si="40"/>
        <v>24694</v>
      </c>
      <c r="AI33" s="386">
        <f t="shared" si="40"/>
        <v>3195</v>
      </c>
      <c r="AJ33" s="386">
        <f t="shared" si="40"/>
        <v>69941</v>
      </c>
      <c r="AK33" s="386">
        <f t="shared" si="40"/>
        <v>4181</v>
      </c>
      <c r="AL33" s="386">
        <f t="shared" si="40"/>
        <v>293149</v>
      </c>
      <c r="AM33" s="386">
        <f t="shared" ref="AM33:AR33" si="41">SUM(AM34:AM35)</f>
        <v>78744</v>
      </c>
      <c r="AN33" s="386">
        <f t="shared" si="41"/>
        <v>24980</v>
      </c>
      <c r="AO33" s="386">
        <f t="shared" si="41"/>
        <v>13872</v>
      </c>
      <c r="AP33" s="386">
        <f t="shared" si="41"/>
        <v>76099</v>
      </c>
      <c r="AQ33" s="386">
        <f t="shared" si="41"/>
        <v>19837</v>
      </c>
      <c r="AR33" s="386">
        <f t="shared" si="41"/>
        <v>213532</v>
      </c>
      <c r="AS33" s="386">
        <f t="shared" ref="AS33:AX33" si="42">SUM(AS34:AS35)</f>
        <v>44336</v>
      </c>
      <c r="AT33" s="386">
        <f t="shared" si="42"/>
        <v>24277</v>
      </c>
      <c r="AU33" s="386">
        <f t="shared" si="42"/>
        <v>17938</v>
      </c>
      <c r="AV33" s="386">
        <f t="shared" si="42"/>
        <v>75470</v>
      </c>
      <c r="AW33" s="386">
        <f t="shared" si="42"/>
        <v>22728</v>
      </c>
      <c r="AX33" s="386">
        <f t="shared" si="42"/>
        <v>184749</v>
      </c>
      <c r="AY33" s="386">
        <f t="shared" ref="AY33:BD33" si="43">SUM(AY34:AY35)</f>
        <v>115920</v>
      </c>
      <c r="AZ33" s="386">
        <f t="shared" si="43"/>
        <v>0</v>
      </c>
      <c r="BA33" s="386">
        <f t="shared" si="43"/>
        <v>0</v>
      </c>
      <c r="BB33" s="386">
        <f t="shared" si="43"/>
        <v>200916</v>
      </c>
      <c r="BC33" s="386">
        <f t="shared" si="43"/>
        <v>90838</v>
      </c>
      <c r="BD33" s="386">
        <f t="shared" si="43"/>
        <v>180522</v>
      </c>
      <c r="BE33" s="386">
        <f t="shared" ref="BE33:BJ33" si="44">SUM(BE34:BE35)</f>
        <v>46713</v>
      </c>
      <c r="BF33" s="386">
        <f t="shared" si="44"/>
        <v>15824</v>
      </c>
      <c r="BG33" s="386">
        <f t="shared" si="44"/>
        <v>3506</v>
      </c>
      <c r="BH33" s="386">
        <f t="shared" si="44"/>
        <v>64449</v>
      </c>
      <c r="BI33" s="386">
        <f t="shared" si="44"/>
        <v>4088</v>
      </c>
      <c r="BJ33" s="386">
        <f t="shared" si="44"/>
        <v>134580</v>
      </c>
      <c r="BK33" s="386">
        <f t="shared" ref="BK33:BP33" si="45">SUM(BK34:BK35)</f>
        <v>38294</v>
      </c>
      <c r="BL33" s="386">
        <f t="shared" si="45"/>
        <v>14209</v>
      </c>
      <c r="BM33" s="386">
        <f t="shared" si="45"/>
        <v>1984</v>
      </c>
      <c r="BN33" s="386">
        <f t="shared" si="45"/>
        <v>90757</v>
      </c>
      <c r="BO33" s="386">
        <f t="shared" si="45"/>
        <v>2348</v>
      </c>
      <c r="BP33" s="386">
        <f t="shared" si="45"/>
        <v>147592</v>
      </c>
      <c r="BQ33" s="386">
        <f t="shared" ref="BQ33:BV33" si="46">SUM(BQ34:BQ35)</f>
        <v>32985</v>
      </c>
      <c r="BR33" s="386">
        <f t="shared" si="46"/>
        <v>14183</v>
      </c>
      <c r="BS33" s="386">
        <f t="shared" si="46"/>
        <v>1282</v>
      </c>
      <c r="BT33" s="386">
        <f t="shared" si="46"/>
        <v>83471</v>
      </c>
      <c r="BU33" s="386">
        <f t="shared" si="46"/>
        <v>1471</v>
      </c>
      <c r="BV33" s="386">
        <f t="shared" si="46"/>
        <v>133392</v>
      </c>
      <c r="BW33" s="386">
        <f t="shared" ref="BW33:CB33" si="47">SUM(BW34:BW35)</f>
        <v>15085</v>
      </c>
      <c r="BX33" s="386">
        <f t="shared" si="47"/>
        <v>6753</v>
      </c>
      <c r="BY33" s="386">
        <f t="shared" si="47"/>
        <v>8824</v>
      </c>
      <c r="BZ33" s="386">
        <f t="shared" si="47"/>
        <v>77457</v>
      </c>
      <c r="CA33" s="386">
        <f t="shared" si="47"/>
        <v>52371</v>
      </c>
      <c r="CB33" s="386">
        <f t="shared" si="47"/>
        <v>160490</v>
      </c>
      <c r="CC33" s="386">
        <f t="shared" ref="CC33:CH33" si="48">SUM(CC34:CC35)</f>
        <v>9113</v>
      </c>
      <c r="CD33" s="386">
        <f t="shared" si="48"/>
        <v>4592</v>
      </c>
      <c r="CE33" s="386">
        <f t="shared" si="48"/>
        <v>8704</v>
      </c>
      <c r="CF33" s="386">
        <f t="shared" si="48"/>
        <v>71375</v>
      </c>
      <c r="CG33" s="386">
        <f t="shared" si="48"/>
        <v>52368</v>
      </c>
      <c r="CH33" s="386">
        <f t="shared" si="48"/>
        <v>146152</v>
      </c>
      <c r="CI33" s="386">
        <f t="shared" ref="CI33:CN33" si="49">SUM(CI34:CI35)</f>
        <v>8943</v>
      </c>
      <c r="CJ33" s="386">
        <f t="shared" si="49"/>
        <v>1850</v>
      </c>
      <c r="CK33" s="386">
        <f t="shared" si="49"/>
        <v>8628</v>
      </c>
      <c r="CL33" s="386">
        <f t="shared" si="49"/>
        <v>61640</v>
      </c>
      <c r="CM33" s="386">
        <f t="shared" si="49"/>
        <v>52375</v>
      </c>
      <c r="CN33" s="386">
        <f t="shared" si="49"/>
        <v>133436</v>
      </c>
      <c r="CO33" s="386">
        <f t="shared" ref="CO33:CT33" si="50">SUM(CO34:CO35)</f>
        <v>3075</v>
      </c>
      <c r="CP33" s="386">
        <f t="shared" si="50"/>
        <v>1914</v>
      </c>
      <c r="CQ33" s="386">
        <f t="shared" si="50"/>
        <v>632</v>
      </c>
      <c r="CR33" s="386">
        <f t="shared" si="50"/>
        <v>61498</v>
      </c>
      <c r="CS33" s="386">
        <f t="shared" si="50"/>
        <v>55</v>
      </c>
      <c r="CT33" s="386">
        <f t="shared" si="50"/>
        <v>67174</v>
      </c>
      <c r="CU33" s="386">
        <f t="shared" ref="CU33:CZ33" si="51">SUM(CU34:CU35)</f>
        <v>2794</v>
      </c>
      <c r="CV33" s="386">
        <f t="shared" si="51"/>
        <v>1979</v>
      </c>
      <c r="CW33" s="386">
        <f t="shared" si="51"/>
        <v>488</v>
      </c>
      <c r="CX33" s="386">
        <f t="shared" si="51"/>
        <v>63059</v>
      </c>
      <c r="CY33" s="386">
        <f t="shared" si="51"/>
        <v>115</v>
      </c>
      <c r="CZ33" s="386">
        <f t="shared" si="51"/>
        <v>68435</v>
      </c>
      <c r="DA33" s="386">
        <f t="shared" ref="DA33:DF33" si="52">SUM(DA34:DA35)</f>
        <v>2593</v>
      </c>
      <c r="DB33" s="386">
        <f t="shared" si="52"/>
        <v>1780</v>
      </c>
      <c r="DC33" s="386">
        <f t="shared" si="52"/>
        <v>491</v>
      </c>
      <c r="DD33" s="386">
        <f t="shared" si="52"/>
        <v>65663</v>
      </c>
      <c r="DE33" s="386">
        <f t="shared" si="52"/>
        <v>53</v>
      </c>
      <c r="DF33" s="386">
        <f t="shared" si="52"/>
        <v>70580</v>
      </c>
      <c r="DG33" s="386">
        <f t="shared" ref="DG33:DL33" si="53">SUM(DG34:DG35)</f>
        <v>2408</v>
      </c>
      <c r="DH33" s="386">
        <f t="shared" si="53"/>
        <v>0</v>
      </c>
      <c r="DI33" s="386">
        <f t="shared" si="53"/>
        <v>479</v>
      </c>
      <c r="DJ33" s="386">
        <f t="shared" si="53"/>
        <v>55745</v>
      </c>
      <c r="DK33" s="386">
        <f t="shared" si="53"/>
        <v>50</v>
      </c>
      <c r="DL33" s="386">
        <f t="shared" si="53"/>
        <v>58682</v>
      </c>
      <c r="DM33" s="386">
        <f t="shared" ref="DM33:DR33" si="54">SUM(DM34:DM35)</f>
        <v>2182</v>
      </c>
      <c r="DN33" s="386">
        <f t="shared" si="54"/>
        <v>0</v>
      </c>
      <c r="DO33" s="386">
        <f t="shared" si="54"/>
        <v>443</v>
      </c>
      <c r="DP33" s="386">
        <f t="shared" si="54"/>
        <v>46021</v>
      </c>
      <c r="DQ33" s="386">
        <f t="shared" si="54"/>
        <v>48</v>
      </c>
      <c r="DR33" s="386">
        <f t="shared" si="54"/>
        <v>48694</v>
      </c>
      <c r="DS33" s="386">
        <f t="shared" ref="DS33:DX33" si="55">SUM(DS34:DS35)</f>
        <v>1948</v>
      </c>
      <c r="DT33" s="386">
        <f t="shared" si="55"/>
        <v>0</v>
      </c>
      <c r="DU33" s="386">
        <f t="shared" si="55"/>
        <v>434</v>
      </c>
      <c r="DV33" s="386">
        <f t="shared" si="55"/>
        <v>46199</v>
      </c>
      <c r="DW33" s="386">
        <f t="shared" si="55"/>
        <v>47</v>
      </c>
      <c r="DX33" s="386">
        <f t="shared" si="55"/>
        <v>0</v>
      </c>
      <c r="DY33" s="386">
        <f t="shared" ref="DY33:ED33" si="56">SUM(DY34:DY35)</f>
        <v>1704</v>
      </c>
      <c r="DZ33" s="386">
        <f t="shared" si="56"/>
        <v>0</v>
      </c>
      <c r="EA33" s="386">
        <f t="shared" si="56"/>
        <v>413</v>
      </c>
      <c r="EB33" s="386">
        <f t="shared" si="56"/>
        <v>43142</v>
      </c>
      <c r="EC33" s="386">
        <f t="shared" si="56"/>
        <v>44</v>
      </c>
      <c r="ED33" s="386">
        <f t="shared" si="56"/>
        <v>45303</v>
      </c>
      <c r="EE33" s="386">
        <f t="shared" ref="EE33:EJ33" si="57">SUM(EE34:EE35)</f>
        <v>1431</v>
      </c>
      <c r="EF33" s="386">
        <f t="shared" si="57"/>
        <v>0</v>
      </c>
      <c r="EG33" s="386">
        <f t="shared" si="57"/>
        <v>395</v>
      </c>
      <c r="EH33" s="386">
        <f t="shared" si="57"/>
        <v>399021</v>
      </c>
      <c r="EI33" s="386">
        <f t="shared" si="57"/>
        <v>41</v>
      </c>
      <c r="EJ33" s="386">
        <f t="shared" si="57"/>
        <v>400888</v>
      </c>
    </row>
    <row r="34" spans="2:140">
      <c r="B34" s="236" t="s">
        <v>164</v>
      </c>
      <c r="C34" s="309">
        <v>0</v>
      </c>
      <c r="D34" s="309">
        <v>0</v>
      </c>
      <c r="E34" s="309">
        <v>0</v>
      </c>
      <c r="F34" s="309">
        <v>1</v>
      </c>
      <c r="G34" s="310">
        <v>0</v>
      </c>
      <c r="H34" s="309">
        <v>1</v>
      </c>
      <c r="I34" s="309">
        <v>0</v>
      </c>
      <c r="J34" s="309">
        <v>0</v>
      </c>
      <c r="K34" s="309">
        <v>0</v>
      </c>
      <c r="L34" s="309">
        <v>0</v>
      </c>
      <c r="M34" s="310">
        <v>0</v>
      </c>
      <c r="N34" s="309">
        <v>0</v>
      </c>
      <c r="O34" s="309">
        <v>0</v>
      </c>
      <c r="P34" s="309">
        <v>0</v>
      </c>
      <c r="Q34" s="309">
        <v>0</v>
      </c>
      <c r="R34" s="309">
        <v>0</v>
      </c>
      <c r="S34" s="310">
        <v>0</v>
      </c>
      <c r="T34" s="309">
        <v>0</v>
      </c>
      <c r="U34" s="309">
        <v>0</v>
      </c>
      <c r="V34" s="309">
        <v>0</v>
      </c>
      <c r="W34" s="309">
        <v>0</v>
      </c>
      <c r="X34" s="309">
        <v>0</v>
      </c>
      <c r="Y34" s="310">
        <v>0</v>
      </c>
      <c r="Z34" s="309">
        <v>0</v>
      </c>
      <c r="AA34" s="309">
        <v>0</v>
      </c>
      <c r="AB34" s="309">
        <v>0</v>
      </c>
      <c r="AC34" s="309">
        <v>0</v>
      </c>
      <c r="AD34" s="309">
        <v>0</v>
      </c>
      <c r="AE34" s="310">
        <v>0</v>
      </c>
      <c r="AF34" s="309">
        <v>0</v>
      </c>
      <c r="AG34" s="309">
        <v>0</v>
      </c>
      <c r="AH34" s="309">
        <v>0</v>
      </c>
      <c r="AI34" s="309">
        <v>0</v>
      </c>
      <c r="AJ34" s="309">
        <v>0</v>
      </c>
      <c r="AK34" s="310">
        <v>0</v>
      </c>
      <c r="AL34" s="309">
        <v>0</v>
      </c>
      <c r="AM34" s="309">
        <v>0</v>
      </c>
      <c r="AN34" s="309">
        <v>0</v>
      </c>
      <c r="AO34" s="309">
        <v>0</v>
      </c>
      <c r="AP34" s="309">
        <v>0</v>
      </c>
      <c r="AQ34" s="310">
        <v>0</v>
      </c>
      <c r="AR34" s="309">
        <v>0</v>
      </c>
      <c r="AS34" s="309">
        <v>0</v>
      </c>
      <c r="AT34" s="309">
        <v>0</v>
      </c>
      <c r="AU34" s="309">
        <v>0</v>
      </c>
      <c r="AV34" s="309">
        <v>0</v>
      </c>
      <c r="AW34" s="310">
        <v>0</v>
      </c>
      <c r="AX34" s="309">
        <v>0</v>
      </c>
      <c r="AY34" s="309">
        <v>0</v>
      </c>
      <c r="AZ34" s="309">
        <v>0</v>
      </c>
      <c r="BA34" s="309">
        <v>0</v>
      </c>
      <c r="BB34" s="309">
        <v>0</v>
      </c>
      <c r="BC34" s="310">
        <v>0</v>
      </c>
      <c r="BD34" s="309">
        <v>0</v>
      </c>
      <c r="BE34" s="309">
        <v>0</v>
      </c>
      <c r="BF34" s="309">
        <v>0</v>
      </c>
      <c r="BG34" s="309">
        <v>0</v>
      </c>
      <c r="BH34" s="309">
        <v>0</v>
      </c>
      <c r="BI34" s="310">
        <v>0</v>
      </c>
      <c r="BJ34" s="309">
        <v>0</v>
      </c>
      <c r="BK34" s="309">
        <v>0</v>
      </c>
      <c r="BL34" s="309">
        <v>0</v>
      </c>
      <c r="BM34" s="309">
        <v>0</v>
      </c>
      <c r="BN34" s="309">
        <v>0</v>
      </c>
      <c r="BO34" s="310">
        <v>0</v>
      </c>
      <c r="BP34" s="309">
        <v>0</v>
      </c>
      <c r="BQ34" s="309">
        <v>0</v>
      </c>
      <c r="BR34" s="309">
        <v>0</v>
      </c>
      <c r="BS34" s="309">
        <v>0</v>
      </c>
      <c r="BT34" s="309">
        <v>0</v>
      </c>
      <c r="BU34" s="310">
        <v>0</v>
      </c>
      <c r="BV34" s="309">
        <v>0</v>
      </c>
      <c r="BW34" s="309">
        <v>0</v>
      </c>
      <c r="BX34" s="309">
        <v>0</v>
      </c>
      <c r="BY34" s="309">
        <v>0</v>
      </c>
      <c r="BZ34" s="309">
        <v>0</v>
      </c>
      <c r="CA34" s="310">
        <v>0</v>
      </c>
      <c r="CB34" s="309">
        <v>0</v>
      </c>
      <c r="CC34" s="309">
        <v>0</v>
      </c>
      <c r="CD34" s="309">
        <v>0</v>
      </c>
      <c r="CE34" s="309">
        <v>0</v>
      </c>
      <c r="CF34" s="309">
        <v>0</v>
      </c>
      <c r="CG34" s="310">
        <v>0</v>
      </c>
      <c r="CH34" s="309">
        <v>0</v>
      </c>
      <c r="CI34" s="309">
        <v>0</v>
      </c>
      <c r="CJ34" s="309">
        <v>0</v>
      </c>
      <c r="CK34" s="309">
        <v>0</v>
      </c>
      <c r="CL34" s="309">
        <v>0</v>
      </c>
      <c r="CM34" s="310">
        <v>0</v>
      </c>
      <c r="CN34" s="309">
        <v>0</v>
      </c>
      <c r="CO34" s="309">
        <v>0</v>
      </c>
      <c r="CP34" s="309">
        <v>0</v>
      </c>
      <c r="CQ34" s="309">
        <v>0</v>
      </c>
      <c r="CR34" s="309">
        <v>0</v>
      </c>
      <c r="CS34" s="310">
        <v>0</v>
      </c>
      <c r="CT34" s="309">
        <v>0</v>
      </c>
      <c r="CU34" s="309">
        <v>0</v>
      </c>
      <c r="CV34" s="309">
        <v>0</v>
      </c>
      <c r="CW34" s="309">
        <v>0</v>
      </c>
      <c r="CX34" s="309">
        <v>0</v>
      </c>
      <c r="CY34" s="310">
        <v>0</v>
      </c>
      <c r="CZ34" s="309">
        <v>0</v>
      </c>
      <c r="DA34" s="309">
        <v>0</v>
      </c>
      <c r="DB34" s="309">
        <v>0</v>
      </c>
      <c r="DC34" s="309">
        <v>0</v>
      </c>
      <c r="DD34" s="309">
        <v>0</v>
      </c>
      <c r="DE34" s="310">
        <v>0</v>
      </c>
      <c r="DF34" s="309">
        <v>0</v>
      </c>
      <c r="DG34" s="309">
        <v>0</v>
      </c>
      <c r="DH34" s="309">
        <v>0</v>
      </c>
      <c r="DI34" s="309">
        <v>0</v>
      </c>
      <c r="DJ34" s="309">
        <v>0</v>
      </c>
      <c r="DK34" s="310">
        <v>0</v>
      </c>
      <c r="DL34" s="309">
        <v>0</v>
      </c>
      <c r="DM34" s="309">
        <v>0</v>
      </c>
      <c r="DN34" s="309">
        <v>0</v>
      </c>
      <c r="DO34" s="309">
        <v>0</v>
      </c>
      <c r="DP34" s="309">
        <v>0</v>
      </c>
      <c r="DQ34" s="310">
        <v>0</v>
      </c>
      <c r="DR34" s="309">
        <v>0</v>
      </c>
      <c r="DS34" s="309">
        <v>0</v>
      </c>
      <c r="DT34" s="309">
        <v>0</v>
      </c>
      <c r="DU34" s="309">
        <v>0</v>
      </c>
      <c r="DV34" s="309">
        <v>0</v>
      </c>
      <c r="DW34" s="310">
        <v>0</v>
      </c>
      <c r="DX34" s="309">
        <v>0</v>
      </c>
      <c r="DY34" s="309">
        <v>0</v>
      </c>
      <c r="DZ34" s="309">
        <v>0</v>
      </c>
      <c r="EA34" s="309">
        <v>0</v>
      </c>
      <c r="EB34" s="309">
        <v>0</v>
      </c>
      <c r="EC34" s="310">
        <v>0</v>
      </c>
      <c r="ED34" s="309">
        <v>0</v>
      </c>
      <c r="EE34" s="309">
        <v>0</v>
      </c>
      <c r="EF34" s="309">
        <v>0</v>
      </c>
      <c r="EG34" s="309">
        <v>0</v>
      </c>
      <c r="EH34" s="309">
        <v>0</v>
      </c>
      <c r="EI34" s="310">
        <v>0</v>
      </c>
      <c r="EJ34" s="309">
        <v>0</v>
      </c>
    </row>
    <row r="35" spans="2:140">
      <c r="B35" s="236" t="s">
        <v>165</v>
      </c>
      <c r="C35" s="309">
        <v>29417</v>
      </c>
      <c r="D35" s="309">
        <v>11025</v>
      </c>
      <c r="E35" s="309">
        <v>0</v>
      </c>
      <c r="F35" s="309">
        <v>22647</v>
      </c>
      <c r="G35" s="310">
        <v>747</v>
      </c>
      <c r="H35" s="309">
        <v>63836</v>
      </c>
      <c r="I35" s="309">
        <v>30645</v>
      </c>
      <c r="J35" s="309">
        <v>23616</v>
      </c>
      <c r="K35" s="309"/>
      <c r="L35" s="309">
        <v>29735</v>
      </c>
      <c r="M35" s="310">
        <v>749</v>
      </c>
      <c r="N35" s="309">
        <v>84745</v>
      </c>
      <c r="O35" s="309">
        <v>33292</v>
      </c>
      <c r="P35" s="309">
        <v>25060</v>
      </c>
      <c r="Q35" s="309">
        <v>4303</v>
      </c>
      <c r="R35" s="309">
        <v>38547</v>
      </c>
      <c r="S35" s="310">
        <v>102</v>
      </c>
      <c r="T35" s="309">
        <v>101304</v>
      </c>
      <c r="U35" s="309">
        <v>27235</v>
      </c>
      <c r="V35" s="309">
        <v>25022</v>
      </c>
      <c r="W35" s="309">
        <v>4001</v>
      </c>
      <c r="X35" s="309">
        <v>60196</v>
      </c>
      <c r="Y35" s="310">
        <v>608</v>
      </c>
      <c r="Z35" s="309">
        <v>117062</v>
      </c>
      <c r="AA35" s="309">
        <v>33545</v>
      </c>
      <c r="AB35" s="309">
        <v>26656</v>
      </c>
      <c r="AC35" s="309">
        <v>3535</v>
      </c>
      <c r="AD35" s="309">
        <v>70558</v>
      </c>
      <c r="AE35" s="310">
        <v>465</v>
      </c>
      <c r="AF35" s="309">
        <v>134759</v>
      </c>
      <c r="AG35" s="309">
        <v>191138</v>
      </c>
      <c r="AH35" s="309">
        <v>24694</v>
      </c>
      <c r="AI35" s="309">
        <v>3195</v>
      </c>
      <c r="AJ35" s="309">
        <v>69941</v>
      </c>
      <c r="AK35" s="310">
        <v>4181</v>
      </c>
      <c r="AL35" s="309">
        <v>293149</v>
      </c>
      <c r="AM35" s="309">
        <v>78744</v>
      </c>
      <c r="AN35" s="309">
        <v>24980</v>
      </c>
      <c r="AO35" s="309">
        <v>13872</v>
      </c>
      <c r="AP35" s="309">
        <v>76099</v>
      </c>
      <c r="AQ35" s="310">
        <v>19837</v>
      </c>
      <c r="AR35" s="309">
        <v>213532</v>
      </c>
      <c r="AS35" s="309">
        <v>44336</v>
      </c>
      <c r="AT35" s="309">
        <v>24277</v>
      </c>
      <c r="AU35" s="309">
        <v>17938</v>
      </c>
      <c r="AV35" s="309">
        <v>75470</v>
      </c>
      <c r="AW35" s="310">
        <v>22728</v>
      </c>
      <c r="AX35" s="309">
        <v>184749</v>
      </c>
      <c r="AY35" s="309">
        <v>115920</v>
      </c>
      <c r="AZ35" s="309">
        <v>0</v>
      </c>
      <c r="BA35" s="309">
        <v>0</v>
      </c>
      <c r="BB35" s="309">
        <v>200916</v>
      </c>
      <c r="BC35" s="310">
        <v>90838</v>
      </c>
      <c r="BD35" s="309">
        <v>180522</v>
      </c>
      <c r="BE35" s="309">
        <v>46713</v>
      </c>
      <c r="BF35" s="309">
        <v>15824</v>
      </c>
      <c r="BG35" s="309">
        <v>3506</v>
      </c>
      <c r="BH35" s="309">
        <v>64449</v>
      </c>
      <c r="BI35" s="310">
        <v>4088</v>
      </c>
      <c r="BJ35" s="309">
        <v>134580</v>
      </c>
      <c r="BK35" s="309">
        <v>38294</v>
      </c>
      <c r="BL35" s="309">
        <v>14209</v>
      </c>
      <c r="BM35" s="309">
        <v>1984</v>
      </c>
      <c r="BN35" s="309">
        <v>90757</v>
      </c>
      <c r="BO35" s="310">
        <v>2348</v>
      </c>
      <c r="BP35" s="309">
        <v>147592</v>
      </c>
      <c r="BQ35" s="309">
        <v>32985</v>
      </c>
      <c r="BR35" s="309">
        <v>14183</v>
      </c>
      <c r="BS35" s="309">
        <v>1282</v>
      </c>
      <c r="BT35" s="309">
        <v>83471</v>
      </c>
      <c r="BU35" s="310">
        <v>1471</v>
      </c>
      <c r="BV35" s="309">
        <v>133392</v>
      </c>
      <c r="BW35" s="309">
        <v>15085</v>
      </c>
      <c r="BX35" s="309">
        <v>6753</v>
      </c>
      <c r="BY35" s="309">
        <v>8824</v>
      </c>
      <c r="BZ35" s="309">
        <v>77457</v>
      </c>
      <c r="CA35" s="310">
        <v>52371</v>
      </c>
      <c r="CB35" s="309">
        <v>160490</v>
      </c>
      <c r="CC35" s="309">
        <v>9113</v>
      </c>
      <c r="CD35" s="309">
        <v>4592</v>
      </c>
      <c r="CE35" s="309">
        <v>8704</v>
      </c>
      <c r="CF35" s="309">
        <v>71375</v>
      </c>
      <c r="CG35" s="310">
        <v>52368</v>
      </c>
      <c r="CH35" s="309">
        <v>146152</v>
      </c>
      <c r="CI35" s="309">
        <v>8943</v>
      </c>
      <c r="CJ35" s="309">
        <v>1850</v>
      </c>
      <c r="CK35" s="309">
        <v>8628</v>
      </c>
      <c r="CL35" s="309">
        <v>61640</v>
      </c>
      <c r="CM35" s="310">
        <v>52375</v>
      </c>
      <c r="CN35" s="309">
        <v>133436</v>
      </c>
      <c r="CO35" s="309">
        <v>3075</v>
      </c>
      <c r="CP35" s="309">
        <v>1914</v>
      </c>
      <c r="CQ35" s="309">
        <v>632</v>
      </c>
      <c r="CR35" s="309">
        <v>61498</v>
      </c>
      <c r="CS35" s="310">
        <v>55</v>
      </c>
      <c r="CT35" s="309">
        <v>67174</v>
      </c>
      <c r="CU35" s="309">
        <v>2794</v>
      </c>
      <c r="CV35" s="309">
        <v>1979</v>
      </c>
      <c r="CW35" s="309">
        <v>488</v>
      </c>
      <c r="CX35" s="309">
        <v>63059</v>
      </c>
      <c r="CY35" s="310">
        <v>115</v>
      </c>
      <c r="CZ35" s="309">
        <v>68435</v>
      </c>
      <c r="DA35" s="309">
        <v>2593</v>
      </c>
      <c r="DB35" s="309">
        <v>1780</v>
      </c>
      <c r="DC35" s="309">
        <v>491</v>
      </c>
      <c r="DD35" s="309">
        <v>65663</v>
      </c>
      <c r="DE35" s="310">
        <v>53</v>
      </c>
      <c r="DF35" s="309">
        <v>70580</v>
      </c>
      <c r="DG35" s="309">
        <v>2408</v>
      </c>
      <c r="DH35" s="309">
        <v>0</v>
      </c>
      <c r="DI35" s="309">
        <v>479</v>
      </c>
      <c r="DJ35" s="309">
        <v>55745</v>
      </c>
      <c r="DK35" s="310">
        <v>50</v>
      </c>
      <c r="DL35" s="309">
        <v>58682</v>
      </c>
      <c r="DM35" s="309">
        <v>2182</v>
      </c>
      <c r="DN35" s="309">
        <v>0</v>
      </c>
      <c r="DO35" s="309">
        <v>443</v>
      </c>
      <c r="DP35" s="309">
        <v>46021</v>
      </c>
      <c r="DQ35" s="310">
        <v>48</v>
      </c>
      <c r="DR35" s="309">
        <v>48694</v>
      </c>
      <c r="DS35" s="309">
        <v>1948</v>
      </c>
      <c r="DT35" s="309">
        <v>0</v>
      </c>
      <c r="DU35" s="309">
        <v>434</v>
      </c>
      <c r="DV35" s="309">
        <v>46199</v>
      </c>
      <c r="DW35" s="310">
        <v>47</v>
      </c>
      <c r="DX35" s="309">
        <v>0</v>
      </c>
      <c r="DY35" s="309">
        <v>1704</v>
      </c>
      <c r="DZ35" s="309">
        <v>0</v>
      </c>
      <c r="EA35" s="309">
        <v>413</v>
      </c>
      <c r="EB35" s="309">
        <v>43142</v>
      </c>
      <c r="EC35" s="310">
        <v>44</v>
      </c>
      <c r="ED35" s="309">
        <v>45303</v>
      </c>
      <c r="EE35" s="309">
        <v>1431</v>
      </c>
      <c r="EF35" s="309">
        <v>0</v>
      </c>
      <c r="EG35" s="309">
        <v>395</v>
      </c>
      <c r="EH35" s="309">
        <v>399021</v>
      </c>
      <c r="EI35" s="310">
        <v>41</v>
      </c>
      <c r="EJ35" s="309">
        <v>400888</v>
      </c>
    </row>
    <row r="36" spans="2:140">
      <c r="B36" s="235" t="s">
        <v>166</v>
      </c>
      <c r="C36" s="386">
        <v>344134</v>
      </c>
      <c r="D36" s="386">
        <v>127710</v>
      </c>
      <c r="E36" s="386">
        <v>39918</v>
      </c>
      <c r="F36" s="386">
        <v>1999956</v>
      </c>
      <c r="G36" s="386">
        <v>533857</v>
      </c>
      <c r="H36" s="386">
        <v>3045575</v>
      </c>
      <c r="I36" s="386">
        <f t="shared" ref="I36:N36" si="58">SUM(I37:I39)</f>
        <v>377178</v>
      </c>
      <c r="J36" s="386">
        <f t="shared" si="58"/>
        <v>120639</v>
      </c>
      <c r="K36" s="386">
        <f t="shared" si="58"/>
        <v>41677</v>
      </c>
      <c r="L36" s="386">
        <f t="shared" si="58"/>
        <v>2024419</v>
      </c>
      <c r="M36" s="386">
        <f t="shared" si="58"/>
        <v>508779</v>
      </c>
      <c r="N36" s="386">
        <f t="shared" si="58"/>
        <v>3072692</v>
      </c>
      <c r="O36" s="386">
        <f t="shared" ref="O36:T36" si="59">SUM(O37:O39)</f>
        <v>429983</v>
      </c>
      <c r="P36" s="386">
        <f t="shared" si="59"/>
        <v>163045</v>
      </c>
      <c r="Q36" s="386">
        <f t="shared" si="59"/>
        <v>26914</v>
      </c>
      <c r="R36" s="386">
        <f t="shared" si="59"/>
        <v>1973441</v>
      </c>
      <c r="S36" s="386">
        <f t="shared" si="59"/>
        <v>493332</v>
      </c>
      <c r="T36" s="386">
        <f t="shared" si="59"/>
        <v>3086715</v>
      </c>
      <c r="U36" s="386">
        <f t="shared" ref="U36:Z36" si="60">SUM(U37:U39)</f>
        <v>351738</v>
      </c>
      <c r="V36" s="386">
        <f t="shared" si="60"/>
        <v>114779</v>
      </c>
      <c r="W36" s="386">
        <f t="shared" si="60"/>
        <v>43989</v>
      </c>
      <c r="X36" s="386">
        <f t="shared" si="60"/>
        <v>1844739</v>
      </c>
      <c r="Y36" s="386">
        <f t="shared" si="60"/>
        <v>478125</v>
      </c>
      <c r="Z36" s="386">
        <f t="shared" si="60"/>
        <v>2833370</v>
      </c>
      <c r="AA36" s="386">
        <f t="shared" ref="AA36:AF36" si="61">SUM(AA37:AA39)</f>
        <v>213194</v>
      </c>
      <c r="AB36" s="386">
        <f t="shared" si="61"/>
        <v>83183</v>
      </c>
      <c r="AC36" s="386">
        <f t="shared" si="61"/>
        <v>21077</v>
      </c>
      <c r="AD36" s="386">
        <f t="shared" si="61"/>
        <v>1451177</v>
      </c>
      <c r="AE36" s="386">
        <f t="shared" si="61"/>
        <v>402053</v>
      </c>
      <c r="AF36" s="386">
        <f t="shared" si="61"/>
        <v>2170684</v>
      </c>
      <c r="AG36" s="386">
        <f t="shared" ref="AG36:AL36" si="62">SUM(AG37:AG39)</f>
        <v>212632</v>
      </c>
      <c r="AH36" s="386">
        <f t="shared" si="62"/>
        <v>46578</v>
      </c>
      <c r="AI36" s="386">
        <f t="shared" si="62"/>
        <v>53566</v>
      </c>
      <c r="AJ36" s="386">
        <f t="shared" si="62"/>
        <v>1118685</v>
      </c>
      <c r="AK36" s="386">
        <f t="shared" si="62"/>
        <v>278752</v>
      </c>
      <c r="AL36" s="386">
        <f t="shared" si="62"/>
        <v>1710213</v>
      </c>
      <c r="AM36" s="386">
        <f t="shared" ref="AM36:AR36" si="63">SUM(AM37:AM39)</f>
        <v>226358</v>
      </c>
      <c r="AN36" s="386">
        <f t="shared" si="63"/>
        <v>41092</v>
      </c>
      <c r="AO36" s="386">
        <f t="shared" si="63"/>
        <v>34582</v>
      </c>
      <c r="AP36" s="386">
        <f t="shared" si="63"/>
        <v>945066</v>
      </c>
      <c r="AQ36" s="386">
        <f t="shared" si="63"/>
        <v>251022</v>
      </c>
      <c r="AR36" s="386">
        <f t="shared" si="63"/>
        <v>1498120</v>
      </c>
      <c r="AS36" s="386">
        <f t="shared" ref="AS36:AX36" si="64">SUM(AS37:AS39)</f>
        <v>219389</v>
      </c>
      <c r="AT36" s="386">
        <f t="shared" si="64"/>
        <v>41962</v>
      </c>
      <c r="AU36" s="386">
        <f t="shared" si="64"/>
        <v>19231</v>
      </c>
      <c r="AV36" s="386">
        <f t="shared" si="64"/>
        <v>889364</v>
      </c>
      <c r="AW36" s="386">
        <f t="shared" si="64"/>
        <v>230788</v>
      </c>
      <c r="AX36" s="386">
        <f t="shared" si="64"/>
        <v>1400734</v>
      </c>
      <c r="AY36" s="386">
        <f t="shared" ref="AY36:BD36" si="65">SUM(AY37:AY39)</f>
        <v>233871</v>
      </c>
      <c r="AZ36" s="386">
        <f t="shared" si="65"/>
        <v>37278</v>
      </c>
      <c r="BA36" s="386">
        <f t="shared" si="65"/>
        <v>9676</v>
      </c>
      <c r="BB36" s="386">
        <f t="shared" si="65"/>
        <v>899132</v>
      </c>
      <c r="BC36" s="386">
        <f t="shared" si="65"/>
        <v>204334</v>
      </c>
      <c r="BD36" s="386">
        <f t="shared" si="65"/>
        <v>1384291</v>
      </c>
      <c r="BE36" s="386">
        <f t="shared" ref="BE36:BJ36" si="66">SUM(BE37:BE39)</f>
        <v>209963</v>
      </c>
      <c r="BF36" s="386">
        <f t="shared" si="66"/>
        <v>38278</v>
      </c>
      <c r="BG36" s="386">
        <f t="shared" si="66"/>
        <v>6193</v>
      </c>
      <c r="BH36" s="386">
        <f t="shared" si="66"/>
        <v>834964</v>
      </c>
      <c r="BI36" s="386">
        <f t="shared" si="66"/>
        <v>157295</v>
      </c>
      <c r="BJ36" s="386">
        <f t="shared" si="66"/>
        <v>1246693</v>
      </c>
      <c r="BK36" s="386">
        <f t="shared" ref="BK36:BP36" si="67">SUM(BK37:BK39)</f>
        <v>204722</v>
      </c>
      <c r="BL36" s="386">
        <f t="shared" si="67"/>
        <v>38515</v>
      </c>
      <c r="BM36" s="386">
        <f t="shared" si="67"/>
        <v>7705</v>
      </c>
      <c r="BN36" s="386">
        <f t="shared" si="67"/>
        <v>913980</v>
      </c>
      <c r="BO36" s="386">
        <f t="shared" si="67"/>
        <v>137774</v>
      </c>
      <c r="BP36" s="386">
        <f t="shared" si="67"/>
        <v>1302696</v>
      </c>
      <c r="BQ36" s="386">
        <f t="shared" ref="BQ36:BV36" si="68">SUM(BQ37:BQ39)</f>
        <v>189972</v>
      </c>
      <c r="BR36" s="386">
        <f t="shared" si="68"/>
        <v>39559</v>
      </c>
      <c r="BS36" s="386">
        <f t="shared" si="68"/>
        <v>6820</v>
      </c>
      <c r="BT36" s="386">
        <f t="shared" si="68"/>
        <v>869502</v>
      </c>
      <c r="BU36" s="386">
        <f t="shared" si="68"/>
        <v>104239</v>
      </c>
      <c r="BV36" s="386">
        <f t="shared" si="68"/>
        <v>1210092</v>
      </c>
      <c r="BW36" s="386">
        <f t="shared" ref="BW36:CB36" si="69">SUM(BW37:BW39)</f>
        <v>166766</v>
      </c>
      <c r="BX36" s="386">
        <f t="shared" si="69"/>
        <v>41049</v>
      </c>
      <c r="BY36" s="386">
        <f t="shared" si="69"/>
        <v>2001</v>
      </c>
      <c r="BZ36" s="386">
        <f t="shared" si="69"/>
        <v>773438</v>
      </c>
      <c r="CA36" s="386">
        <f t="shared" si="69"/>
        <v>112502</v>
      </c>
      <c r="CB36" s="386">
        <f t="shared" si="69"/>
        <v>1095756</v>
      </c>
      <c r="CC36" s="386">
        <f t="shared" ref="CC36:CH36" si="70">SUM(CC37:CC39)</f>
        <v>142434</v>
      </c>
      <c r="CD36" s="386">
        <f t="shared" si="70"/>
        <v>14419</v>
      </c>
      <c r="CE36" s="386">
        <f t="shared" si="70"/>
        <v>1037</v>
      </c>
      <c r="CF36" s="386">
        <f t="shared" si="70"/>
        <v>586024</v>
      </c>
      <c r="CG36" s="386">
        <f t="shared" si="70"/>
        <v>97415</v>
      </c>
      <c r="CH36" s="386">
        <f t="shared" si="70"/>
        <v>841329</v>
      </c>
      <c r="CI36" s="386">
        <f t="shared" ref="CI36:CN36" si="71">SUM(CI37:CI39)</f>
        <v>160341</v>
      </c>
      <c r="CJ36" s="386">
        <f t="shared" si="71"/>
        <v>12967</v>
      </c>
      <c r="CK36" s="386">
        <f t="shared" si="71"/>
        <v>4891</v>
      </c>
      <c r="CL36" s="386">
        <f t="shared" si="71"/>
        <v>534332</v>
      </c>
      <c r="CM36" s="386">
        <f t="shared" si="71"/>
        <v>89682</v>
      </c>
      <c r="CN36" s="386">
        <f t="shared" si="71"/>
        <v>802213</v>
      </c>
      <c r="CO36" s="386">
        <f t="shared" ref="CO36:CT36" si="72">SUM(CO37:CO39)</f>
        <v>175579</v>
      </c>
      <c r="CP36" s="386">
        <f t="shared" si="72"/>
        <v>12138</v>
      </c>
      <c r="CQ36" s="386">
        <f t="shared" si="72"/>
        <v>100</v>
      </c>
      <c r="CR36" s="386">
        <f t="shared" si="72"/>
        <v>509477</v>
      </c>
      <c r="CS36" s="386">
        <f t="shared" si="72"/>
        <v>42949</v>
      </c>
      <c r="CT36" s="386">
        <f t="shared" si="72"/>
        <v>740243</v>
      </c>
      <c r="CU36" s="386">
        <f t="shared" ref="CU36:CZ36" si="73">SUM(CU37:CU39)</f>
        <v>122242</v>
      </c>
      <c r="CV36" s="386">
        <f t="shared" si="73"/>
        <v>11277</v>
      </c>
      <c r="CW36" s="386">
        <f t="shared" si="73"/>
        <v>0</v>
      </c>
      <c r="CX36" s="386">
        <f t="shared" si="73"/>
        <v>399784</v>
      </c>
      <c r="CY36" s="386">
        <f t="shared" si="73"/>
        <v>36304</v>
      </c>
      <c r="CZ36" s="386">
        <f t="shared" si="73"/>
        <v>569607</v>
      </c>
      <c r="DA36" s="386">
        <f t="shared" ref="DA36:DF36" si="74">SUM(DA37:DA39)</f>
        <v>66546</v>
      </c>
      <c r="DB36" s="386">
        <f t="shared" si="74"/>
        <v>11212</v>
      </c>
      <c r="DC36" s="386">
        <f t="shared" si="74"/>
        <v>0</v>
      </c>
      <c r="DD36" s="386">
        <f t="shared" si="74"/>
        <v>341891</v>
      </c>
      <c r="DE36" s="386">
        <f t="shared" si="74"/>
        <v>26885</v>
      </c>
      <c r="DF36" s="386">
        <f t="shared" si="74"/>
        <v>446534</v>
      </c>
      <c r="DG36" s="386">
        <f t="shared" ref="DG36:DL36" si="75">SUM(DG37:DG39)</f>
        <v>81164</v>
      </c>
      <c r="DH36" s="386">
        <f t="shared" si="75"/>
        <v>3867</v>
      </c>
      <c r="DI36" s="386">
        <f t="shared" si="75"/>
        <v>0</v>
      </c>
      <c r="DJ36" s="386">
        <f t="shared" si="75"/>
        <v>308226</v>
      </c>
      <c r="DK36" s="386">
        <f t="shared" si="75"/>
        <v>20970</v>
      </c>
      <c r="DL36" s="386">
        <f t="shared" si="75"/>
        <v>414227</v>
      </c>
      <c r="DM36" s="386">
        <f t="shared" ref="DM36:DR36" si="76">SUM(DM37:DM39)</f>
        <v>59788</v>
      </c>
      <c r="DN36" s="386">
        <f t="shared" si="76"/>
        <v>3797</v>
      </c>
      <c r="DO36" s="386">
        <f t="shared" si="76"/>
        <v>0</v>
      </c>
      <c r="DP36" s="386">
        <f t="shared" si="76"/>
        <v>267150</v>
      </c>
      <c r="DQ36" s="386">
        <f t="shared" si="76"/>
        <v>16004</v>
      </c>
      <c r="DR36" s="386">
        <f t="shared" si="76"/>
        <v>346739</v>
      </c>
      <c r="DS36" s="386">
        <f t="shared" ref="DS36:DX36" si="77">SUM(DS37:DS39)</f>
        <v>60852</v>
      </c>
      <c r="DT36" s="386">
        <f t="shared" si="77"/>
        <v>265</v>
      </c>
      <c r="DU36" s="386">
        <f t="shared" si="77"/>
        <v>0</v>
      </c>
      <c r="DV36" s="386">
        <f t="shared" si="77"/>
        <v>224666</v>
      </c>
      <c r="DW36" s="386">
        <f t="shared" si="77"/>
        <v>0</v>
      </c>
      <c r="DX36" s="386">
        <f t="shared" si="77"/>
        <v>14819</v>
      </c>
      <c r="DY36" s="386">
        <f t="shared" ref="DY36:ED36" si="78">SUM(DY37:DY39)</f>
        <v>61908</v>
      </c>
      <c r="DZ36" s="386">
        <f t="shared" si="78"/>
        <v>216</v>
      </c>
      <c r="EA36" s="386">
        <f t="shared" si="78"/>
        <v>0</v>
      </c>
      <c r="EB36" s="386">
        <f t="shared" si="78"/>
        <v>206716</v>
      </c>
      <c r="EC36" s="386">
        <f t="shared" si="78"/>
        <v>10876</v>
      </c>
      <c r="ED36" s="386">
        <f t="shared" si="78"/>
        <v>279716</v>
      </c>
      <c r="EE36" s="386">
        <f t="shared" ref="EE36:EJ36" si="79">SUM(EE37:EE39)</f>
        <v>97899</v>
      </c>
      <c r="EF36" s="386">
        <f t="shared" si="79"/>
        <v>1225</v>
      </c>
      <c r="EG36" s="386">
        <f t="shared" si="79"/>
        <v>1914</v>
      </c>
      <c r="EH36" s="386">
        <f t="shared" si="79"/>
        <v>360473</v>
      </c>
      <c r="EI36" s="386">
        <f t="shared" si="79"/>
        <v>9788</v>
      </c>
      <c r="EJ36" s="386">
        <f t="shared" si="79"/>
        <v>471299</v>
      </c>
    </row>
    <row r="37" spans="2:140">
      <c r="B37" s="236" t="s">
        <v>168</v>
      </c>
      <c r="C37" s="309">
        <v>95871</v>
      </c>
      <c r="D37" s="309">
        <v>5038</v>
      </c>
      <c r="E37" s="309">
        <v>10984</v>
      </c>
      <c r="F37" s="309">
        <v>417040</v>
      </c>
      <c r="G37" s="310">
        <v>186387</v>
      </c>
      <c r="H37" s="309">
        <v>715320</v>
      </c>
      <c r="I37" s="309">
        <v>133770</v>
      </c>
      <c r="J37" s="309">
        <v>4670</v>
      </c>
      <c r="K37" s="309">
        <v>13246</v>
      </c>
      <c r="L37" s="309">
        <v>499391</v>
      </c>
      <c r="M37" s="310">
        <v>196191</v>
      </c>
      <c r="N37" s="309">
        <v>847268</v>
      </c>
      <c r="O37" s="309">
        <v>178226</v>
      </c>
      <c r="P37" s="309">
        <v>10271</v>
      </c>
      <c r="Q37" s="309">
        <v>8132</v>
      </c>
      <c r="R37" s="309">
        <v>465331</v>
      </c>
      <c r="S37" s="310">
        <v>174759</v>
      </c>
      <c r="T37" s="309">
        <v>836719</v>
      </c>
      <c r="U37" s="309">
        <v>108617</v>
      </c>
      <c r="V37" s="309">
        <v>0</v>
      </c>
      <c r="W37" s="309">
        <v>30011</v>
      </c>
      <c r="X37" s="309">
        <v>464154</v>
      </c>
      <c r="Y37" s="310">
        <v>188635</v>
      </c>
      <c r="Z37" s="309">
        <v>791417</v>
      </c>
      <c r="AA37" s="309">
        <v>60922</v>
      </c>
      <c r="AB37" s="309">
        <v>6699</v>
      </c>
      <c r="AC37" s="309">
        <v>12567</v>
      </c>
      <c r="AD37" s="309">
        <v>316336</v>
      </c>
      <c r="AE37" s="310">
        <v>152953</v>
      </c>
      <c r="AF37" s="309">
        <v>549477</v>
      </c>
      <c r="AG37" s="309">
        <v>37892</v>
      </c>
      <c r="AH37" s="309">
        <v>0</v>
      </c>
      <c r="AI37" s="309">
        <v>26841</v>
      </c>
      <c r="AJ37" s="309">
        <v>283138</v>
      </c>
      <c r="AK37" s="310">
        <v>102401</v>
      </c>
      <c r="AL37" s="309">
        <v>450272</v>
      </c>
      <c r="AM37" s="309">
        <v>76211</v>
      </c>
      <c r="AN37" s="309">
        <v>0</v>
      </c>
      <c r="AO37" s="309">
        <v>16240</v>
      </c>
      <c r="AP37" s="309">
        <v>230242</v>
      </c>
      <c r="AQ37" s="310">
        <v>86535</v>
      </c>
      <c r="AR37" s="309">
        <v>409228</v>
      </c>
      <c r="AS37" s="309">
        <v>91088</v>
      </c>
      <c r="AT37" s="309">
        <v>0</v>
      </c>
      <c r="AU37" s="309">
        <v>0</v>
      </c>
      <c r="AV37" s="309">
        <v>226758</v>
      </c>
      <c r="AW37" s="310">
        <v>90439</v>
      </c>
      <c r="AX37" s="387">
        <v>408285</v>
      </c>
      <c r="AY37" s="309">
        <v>115920</v>
      </c>
      <c r="AZ37" s="309">
        <v>0</v>
      </c>
      <c r="BA37" s="309">
        <v>0</v>
      </c>
      <c r="BB37" s="309">
        <v>200916</v>
      </c>
      <c r="BC37" s="310">
        <v>90838</v>
      </c>
      <c r="BD37" s="309">
        <v>407674</v>
      </c>
      <c r="BE37" s="309">
        <v>133334</v>
      </c>
      <c r="BF37" s="309">
        <v>0</v>
      </c>
      <c r="BG37" s="309">
        <v>0</v>
      </c>
      <c r="BH37" s="309">
        <v>180859</v>
      </c>
      <c r="BI37" s="309">
        <v>58866</v>
      </c>
      <c r="BJ37" s="309">
        <v>373059</v>
      </c>
      <c r="BK37" s="309">
        <v>130487</v>
      </c>
      <c r="BL37" s="309">
        <v>0</v>
      </c>
      <c r="BM37" s="309">
        <v>0</v>
      </c>
      <c r="BN37" s="309">
        <v>190736</v>
      </c>
      <c r="BO37" s="309">
        <v>41025</v>
      </c>
      <c r="BP37" s="309">
        <v>362248</v>
      </c>
      <c r="BQ37" s="309">
        <v>120115</v>
      </c>
      <c r="BR37" s="309">
        <v>0</v>
      </c>
      <c r="BS37" s="309">
        <v>0</v>
      </c>
      <c r="BT37" s="309">
        <v>197343</v>
      </c>
      <c r="BU37" s="309">
        <v>31190</v>
      </c>
      <c r="BV37" s="309">
        <v>348648</v>
      </c>
      <c r="BW37" s="309">
        <v>108340</v>
      </c>
      <c r="BX37" s="309">
        <v>0</v>
      </c>
      <c r="BY37" s="309">
        <v>0</v>
      </c>
      <c r="BZ37" s="309">
        <v>195553</v>
      </c>
      <c r="CA37" s="309">
        <v>21468</v>
      </c>
      <c r="CB37" s="309">
        <v>325361</v>
      </c>
      <c r="CC37" s="309">
        <v>85587</v>
      </c>
      <c r="CD37" s="309">
        <v>0</v>
      </c>
      <c r="CE37" s="309">
        <v>0</v>
      </c>
      <c r="CF37" s="309">
        <v>153704</v>
      </c>
      <c r="CG37" s="309">
        <v>18484</v>
      </c>
      <c r="CH37" s="309">
        <v>257775</v>
      </c>
      <c r="CI37" s="309">
        <v>84780</v>
      </c>
      <c r="CJ37" s="309">
        <v>0</v>
      </c>
      <c r="CK37" s="309">
        <v>4617</v>
      </c>
      <c r="CL37" s="309">
        <v>117127</v>
      </c>
      <c r="CM37" s="309">
        <v>12006</v>
      </c>
      <c r="CN37" s="309">
        <v>218530</v>
      </c>
      <c r="CO37" s="309">
        <v>77274</v>
      </c>
      <c r="CP37" s="309">
        <v>0</v>
      </c>
      <c r="CQ37" s="309">
        <v>0</v>
      </c>
      <c r="CR37" s="309">
        <v>119928</v>
      </c>
      <c r="CS37" s="309">
        <v>9163</v>
      </c>
      <c r="CT37" s="309">
        <v>206365</v>
      </c>
      <c r="CU37" s="309">
        <v>60181</v>
      </c>
      <c r="CV37" s="309">
        <v>0</v>
      </c>
      <c r="CW37" s="309">
        <v>0</v>
      </c>
      <c r="CX37" s="309">
        <v>119510</v>
      </c>
      <c r="CY37" s="309">
        <v>8795</v>
      </c>
      <c r="CZ37" s="309">
        <v>188486</v>
      </c>
      <c r="DA37" s="309">
        <v>58683</v>
      </c>
      <c r="DB37" s="309">
        <v>0</v>
      </c>
      <c r="DC37" s="309">
        <v>0</v>
      </c>
      <c r="DD37" s="309">
        <v>112194</v>
      </c>
      <c r="DE37" s="309">
        <v>5948</v>
      </c>
      <c r="DF37" s="309">
        <v>176825</v>
      </c>
      <c r="DG37" s="309">
        <v>57766</v>
      </c>
      <c r="DH37" s="309">
        <v>0</v>
      </c>
      <c r="DI37" s="309">
        <v>0</v>
      </c>
      <c r="DJ37" s="309">
        <v>91936</v>
      </c>
      <c r="DK37" s="309">
        <v>716</v>
      </c>
      <c r="DL37" s="309">
        <v>150418</v>
      </c>
      <c r="DM37" s="309">
        <v>38063</v>
      </c>
      <c r="DN37" s="309">
        <v>0</v>
      </c>
      <c r="DO37" s="309">
        <v>0</v>
      </c>
      <c r="DP37" s="309">
        <v>80798</v>
      </c>
      <c r="DQ37" s="309">
        <v>326</v>
      </c>
      <c r="DR37" s="309">
        <v>119187</v>
      </c>
      <c r="DS37" s="309">
        <v>33175</v>
      </c>
      <c r="DT37" s="309">
        <v>0</v>
      </c>
      <c r="DU37" s="309">
        <v>0</v>
      </c>
      <c r="DV37" s="309">
        <v>67112</v>
      </c>
      <c r="DW37" s="309">
        <v>0</v>
      </c>
      <c r="DX37" s="309">
        <v>85</v>
      </c>
      <c r="DY37" s="309">
        <v>33101</v>
      </c>
      <c r="DZ37" s="309">
        <v>0</v>
      </c>
      <c r="EA37" s="309">
        <v>0</v>
      </c>
      <c r="EB37" s="309">
        <v>43134</v>
      </c>
      <c r="EC37" s="309">
        <v>85</v>
      </c>
      <c r="ED37" s="309">
        <v>76320</v>
      </c>
      <c r="EE37" s="309">
        <v>26395</v>
      </c>
      <c r="EF37" s="309">
        <v>0</v>
      </c>
      <c r="EG37" s="309">
        <v>0</v>
      </c>
      <c r="EH37" s="309">
        <v>54251</v>
      </c>
      <c r="EI37" s="309">
        <v>85</v>
      </c>
      <c r="EJ37" s="309">
        <v>80731</v>
      </c>
    </row>
    <row r="38" spans="2:140" ht="22.5">
      <c r="B38" s="237" t="s">
        <v>169</v>
      </c>
      <c r="C38" s="309">
        <v>149968</v>
      </c>
      <c r="D38" s="309">
        <v>52341</v>
      </c>
      <c r="E38" s="309">
        <v>6953</v>
      </c>
      <c r="F38" s="309">
        <v>1106083</v>
      </c>
      <c r="G38" s="310">
        <v>159263</v>
      </c>
      <c r="H38" s="309">
        <v>1474608</v>
      </c>
      <c r="I38" s="309">
        <v>140555</v>
      </c>
      <c r="J38" s="309">
        <v>50238</v>
      </c>
      <c r="K38" s="309">
        <v>7618</v>
      </c>
      <c r="L38" s="309">
        <v>1056921</v>
      </c>
      <c r="M38" s="310">
        <v>154494</v>
      </c>
      <c r="N38" s="309">
        <v>1409826</v>
      </c>
      <c r="O38" s="309">
        <v>150424</v>
      </c>
      <c r="P38" s="309">
        <v>81374</v>
      </c>
      <c r="Q38" s="309">
        <v>4077</v>
      </c>
      <c r="R38" s="309">
        <v>1051274</v>
      </c>
      <c r="S38" s="310">
        <v>162237</v>
      </c>
      <c r="T38" s="309">
        <v>1449386</v>
      </c>
      <c r="U38" s="309">
        <v>142214</v>
      </c>
      <c r="V38" s="309">
        <v>68678</v>
      </c>
      <c r="W38" s="309">
        <v>3427</v>
      </c>
      <c r="X38" s="309">
        <v>957001</v>
      </c>
      <c r="Y38" s="310">
        <v>160561</v>
      </c>
      <c r="Z38" s="309">
        <v>1331881</v>
      </c>
      <c r="AA38" s="309">
        <v>121539</v>
      </c>
      <c r="AB38" s="309">
        <v>62717</v>
      </c>
      <c r="AC38" s="309">
        <v>3483</v>
      </c>
      <c r="AD38" s="309">
        <v>833670</v>
      </c>
      <c r="AE38" s="310">
        <v>164632</v>
      </c>
      <c r="AF38" s="309">
        <v>1186041</v>
      </c>
      <c r="AG38" s="309">
        <v>107888</v>
      </c>
      <c r="AH38" s="309">
        <v>42121</v>
      </c>
      <c r="AI38" s="309">
        <v>21363</v>
      </c>
      <c r="AJ38" s="309">
        <v>579068</v>
      </c>
      <c r="AK38" s="310">
        <v>120346</v>
      </c>
      <c r="AL38" s="309">
        <v>870786</v>
      </c>
      <c r="AM38" s="309">
        <v>85254</v>
      </c>
      <c r="AN38" s="309">
        <v>37239</v>
      </c>
      <c r="AO38" s="309">
        <v>13080</v>
      </c>
      <c r="AP38" s="309">
        <v>493984</v>
      </c>
      <c r="AQ38" s="310">
        <v>125148</v>
      </c>
      <c r="AR38" s="309">
        <v>754705</v>
      </c>
      <c r="AS38" s="309">
        <v>81157</v>
      </c>
      <c r="AT38" s="309">
        <v>35932</v>
      </c>
      <c r="AU38" s="309">
        <v>15864</v>
      </c>
      <c r="AV38" s="309">
        <v>454340</v>
      </c>
      <c r="AW38" s="310">
        <v>94506</v>
      </c>
      <c r="AX38" s="309">
        <v>681799</v>
      </c>
      <c r="AY38" s="309">
        <v>77724</v>
      </c>
      <c r="AZ38" s="309">
        <v>34396</v>
      </c>
      <c r="BA38" s="309">
        <v>4349</v>
      </c>
      <c r="BB38" s="309">
        <v>438365</v>
      </c>
      <c r="BC38" s="310">
        <v>74910</v>
      </c>
      <c r="BD38" s="309">
        <v>629744</v>
      </c>
      <c r="BE38" s="309">
        <v>60259</v>
      </c>
      <c r="BF38" s="309">
        <v>34771</v>
      </c>
      <c r="BG38" s="309">
        <v>3703</v>
      </c>
      <c r="BH38" s="309">
        <v>393081</v>
      </c>
      <c r="BI38" s="309">
        <v>62018</v>
      </c>
      <c r="BJ38" s="309">
        <v>553832</v>
      </c>
      <c r="BK38" s="309">
        <v>58227</v>
      </c>
      <c r="BL38" s="309">
        <v>35356</v>
      </c>
      <c r="BM38" s="309">
        <v>2989</v>
      </c>
      <c r="BN38" s="309">
        <v>381245</v>
      </c>
      <c r="BO38" s="309">
        <v>65357</v>
      </c>
      <c r="BP38" s="309">
        <v>543174</v>
      </c>
      <c r="BQ38" s="309">
        <v>57012</v>
      </c>
      <c r="BR38" s="309">
        <v>36799</v>
      </c>
      <c r="BS38" s="309">
        <v>2202</v>
      </c>
      <c r="BT38" s="309">
        <v>360271</v>
      </c>
      <c r="BU38" s="309">
        <v>38099</v>
      </c>
      <c r="BV38" s="309">
        <v>494383</v>
      </c>
      <c r="BW38" s="309">
        <v>55527</v>
      </c>
      <c r="BX38" s="309">
        <v>38317</v>
      </c>
      <c r="BY38" s="309">
        <v>1346</v>
      </c>
      <c r="BZ38" s="309">
        <v>301287</v>
      </c>
      <c r="CA38" s="309">
        <v>55252</v>
      </c>
      <c r="CB38" s="309">
        <v>451729</v>
      </c>
      <c r="CC38" s="309">
        <v>54624</v>
      </c>
      <c r="CD38" s="309">
        <v>12289</v>
      </c>
      <c r="CE38" s="309">
        <v>555</v>
      </c>
      <c r="CF38" s="309">
        <v>224880</v>
      </c>
      <c r="CG38" s="309">
        <v>50178</v>
      </c>
      <c r="CH38" s="309">
        <v>342526</v>
      </c>
      <c r="CI38" s="309">
        <v>51808</v>
      </c>
      <c r="CJ38" s="309">
        <v>11926</v>
      </c>
      <c r="CK38" s="309">
        <v>0</v>
      </c>
      <c r="CL38" s="309">
        <v>209219</v>
      </c>
      <c r="CM38" s="309">
        <v>49772</v>
      </c>
      <c r="CN38" s="309">
        <v>322725</v>
      </c>
      <c r="CO38" s="309">
        <v>45196</v>
      </c>
      <c r="CP38" s="309">
        <v>11387</v>
      </c>
      <c r="CQ38" s="309">
        <v>0</v>
      </c>
      <c r="CR38" s="309">
        <v>197584</v>
      </c>
      <c r="CS38" s="309">
        <v>26142</v>
      </c>
      <c r="CT38" s="309">
        <v>280309</v>
      </c>
      <c r="CU38" s="309">
        <v>9332</v>
      </c>
      <c r="CV38" s="309">
        <v>11276</v>
      </c>
      <c r="CW38" s="309">
        <v>0</v>
      </c>
      <c r="CX38" s="309">
        <v>178401</v>
      </c>
      <c r="CY38" s="309">
        <v>20143</v>
      </c>
      <c r="CZ38" s="309">
        <v>219152</v>
      </c>
      <c r="DA38" s="309">
        <v>7699</v>
      </c>
      <c r="DB38" s="309">
        <v>11212</v>
      </c>
      <c r="DC38" s="309">
        <v>0</v>
      </c>
      <c r="DD38" s="309">
        <v>136435</v>
      </c>
      <c r="DE38" s="309">
        <v>16450</v>
      </c>
      <c r="DF38" s="309">
        <v>171796</v>
      </c>
      <c r="DG38" s="309">
        <v>5853</v>
      </c>
      <c r="DH38" s="309">
        <v>381</v>
      </c>
      <c r="DI38" s="309">
        <v>0</v>
      </c>
      <c r="DJ38" s="309">
        <v>124287</v>
      </c>
      <c r="DK38" s="309">
        <v>15780</v>
      </c>
      <c r="DL38" s="309">
        <v>146301</v>
      </c>
      <c r="DM38" s="309">
        <v>4031</v>
      </c>
      <c r="DN38" s="309">
        <v>311</v>
      </c>
      <c r="DO38" s="309">
        <v>0</v>
      </c>
      <c r="DP38" s="309">
        <v>116685</v>
      </c>
      <c r="DQ38" s="309">
        <v>11215</v>
      </c>
      <c r="DR38" s="309">
        <v>132242</v>
      </c>
      <c r="DS38" s="309">
        <v>2360</v>
      </c>
      <c r="DT38" s="309">
        <v>265</v>
      </c>
      <c r="DU38" s="309">
        <v>0</v>
      </c>
      <c r="DV38" s="309">
        <v>97322</v>
      </c>
      <c r="DW38" s="309">
        <v>0</v>
      </c>
      <c r="DX38" s="309">
        <v>10281</v>
      </c>
      <c r="DY38" s="309">
        <v>605</v>
      </c>
      <c r="DZ38" s="309">
        <v>216</v>
      </c>
      <c r="EA38" s="309">
        <v>0</v>
      </c>
      <c r="EB38" s="309">
        <v>91805</v>
      </c>
      <c r="EC38" s="309">
        <v>8809</v>
      </c>
      <c r="ED38" s="309">
        <v>101435</v>
      </c>
      <c r="EE38" s="309">
        <v>24822</v>
      </c>
      <c r="EF38" s="309">
        <v>0</v>
      </c>
      <c r="EG38" s="309">
        <v>0</v>
      </c>
      <c r="EH38" s="309">
        <v>89755</v>
      </c>
      <c r="EI38" s="309">
        <v>0</v>
      </c>
      <c r="EJ38" s="309">
        <v>114577</v>
      </c>
    </row>
    <row r="39" spans="2:140" ht="12.75" thickBot="1">
      <c r="B39" s="236" t="s">
        <v>165</v>
      </c>
      <c r="C39" s="309">
        <v>98295</v>
      </c>
      <c r="D39" s="309">
        <v>70331</v>
      </c>
      <c r="E39" s="309">
        <v>21981</v>
      </c>
      <c r="F39" s="309">
        <v>476833</v>
      </c>
      <c r="G39" s="310">
        <v>188207</v>
      </c>
      <c r="H39" s="309">
        <v>855647</v>
      </c>
      <c r="I39" s="309">
        <v>102853</v>
      </c>
      <c r="J39" s="309">
        <v>65731</v>
      </c>
      <c r="K39" s="309">
        <v>20813</v>
      </c>
      <c r="L39" s="309">
        <v>468107</v>
      </c>
      <c r="M39" s="310">
        <v>158094</v>
      </c>
      <c r="N39" s="309">
        <v>815598</v>
      </c>
      <c r="O39" s="309">
        <v>101333</v>
      </c>
      <c r="P39" s="309">
        <v>71400</v>
      </c>
      <c r="Q39" s="309">
        <v>14705</v>
      </c>
      <c r="R39" s="309">
        <v>456836</v>
      </c>
      <c r="S39" s="310">
        <v>156336</v>
      </c>
      <c r="T39" s="309">
        <v>800610</v>
      </c>
      <c r="U39" s="309">
        <v>100907</v>
      </c>
      <c r="V39" s="309">
        <v>46101</v>
      </c>
      <c r="W39" s="309">
        <v>10551</v>
      </c>
      <c r="X39" s="309">
        <v>423584</v>
      </c>
      <c r="Y39" s="310">
        <v>128929</v>
      </c>
      <c r="Z39" s="309">
        <v>710072</v>
      </c>
      <c r="AA39" s="309">
        <v>30733</v>
      </c>
      <c r="AB39" s="309">
        <v>13767</v>
      </c>
      <c r="AC39" s="309">
        <v>5027</v>
      </c>
      <c r="AD39" s="309">
        <v>301171</v>
      </c>
      <c r="AE39" s="310">
        <v>84468</v>
      </c>
      <c r="AF39" s="309">
        <v>435166</v>
      </c>
      <c r="AG39" s="309">
        <v>66852</v>
      </c>
      <c r="AH39" s="309">
        <v>4457</v>
      </c>
      <c r="AI39" s="309">
        <v>5362</v>
      </c>
      <c r="AJ39" s="309">
        <v>256479</v>
      </c>
      <c r="AK39" s="310">
        <v>56005</v>
      </c>
      <c r="AL39" s="309">
        <v>389155</v>
      </c>
      <c r="AM39" s="309">
        <v>64893</v>
      </c>
      <c r="AN39" s="309">
        <v>3853</v>
      </c>
      <c r="AO39" s="309">
        <v>5262</v>
      </c>
      <c r="AP39" s="309">
        <v>220840</v>
      </c>
      <c r="AQ39" s="310">
        <v>39339</v>
      </c>
      <c r="AR39" s="309">
        <v>334187</v>
      </c>
      <c r="AS39" s="309">
        <v>47144</v>
      </c>
      <c r="AT39" s="309">
        <v>6030</v>
      </c>
      <c r="AU39" s="309">
        <v>3367</v>
      </c>
      <c r="AV39" s="309">
        <v>208266</v>
      </c>
      <c r="AW39" s="310">
        <v>45843</v>
      </c>
      <c r="AX39" s="387">
        <v>310650</v>
      </c>
      <c r="AY39" s="309">
        <v>40227</v>
      </c>
      <c r="AZ39" s="309">
        <v>2882</v>
      </c>
      <c r="BA39" s="309">
        <v>5327</v>
      </c>
      <c r="BB39" s="309">
        <v>259851</v>
      </c>
      <c r="BC39" s="310">
        <v>38586</v>
      </c>
      <c r="BD39" s="309">
        <v>346873</v>
      </c>
      <c r="BE39" s="309">
        <v>16370</v>
      </c>
      <c r="BF39" s="309">
        <v>3507</v>
      </c>
      <c r="BG39" s="309">
        <v>2490</v>
      </c>
      <c r="BH39" s="309">
        <v>261024</v>
      </c>
      <c r="BI39" s="309">
        <v>36411</v>
      </c>
      <c r="BJ39" s="309">
        <v>319802</v>
      </c>
      <c r="BK39" s="309">
        <v>16008</v>
      </c>
      <c r="BL39" s="309">
        <v>3159</v>
      </c>
      <c r="BM39" s="309">
        <v>4716</v>
      </c>
      <c r="BN39" s="309">
        <v>341999</v>
      </c>
      <c r="BO39" s="309">
        <v>31392</v>
      </c>
      <c r="BP39" s="309">
        <v>397274</v>
      </c>
      <c r="BQ39" s="309">
        <v>12845</v>
      </c>
      <c r="BR39" s="309">
        <v>2760</v>
      </c>
      <c r="BS39" s="309">
        <v>4618</v>
      </c>
      <c r="BT39" s="309">
        <v>311888</v>
      </c>
      <c r="BU39" s="309">
        <v>34950</v>
      </c>
      <c r="BV39" s="309">
        <v>367061</v>
      </c>
      <c r="BW39" s="309">
        <v>2899</v>
      </c>
      <c r="BX39" s="309">
        <v>2732</v>
      </c>
      <c r="BY39" s="309">
        <v>655</v>
      </c>
      <c r="BZ39" s="309">
        <v>276598</v>
      </c>
      <c r="CA39" s="309">
        <v>35782</v>
      </c>
      <c r="CB39" s="309">
        <v>318666</v>
      </c>
      <c r="CC39" s="309">
        <v>2223</v>
      </c>
      <c r="CD39" s="309">
        <v>2130</v>
      </c>
      <c r="CE39" s="309">
        <v>482</v>
      </c>
      <c r="CF39" s="309">
        <v>207440</v>
      </c>
      <c r="CG39" s="309">
        <v>28753</v>
      </c>
      <c r="CH39" s="309">
        <v>241028</v>
      </c>
      <c r="CI39" s="309">
        <v>23753</v>
      </c>
      <c r="CJ39" s="309">
        <v>1041</v>
      </c>
      <c r="CK39" s="309">
        <v>274</v>
      </c>
      <c r="CL39" s="309">
        <v>207986</v>
      </c>
      <c r="CM39" s="309">
        <v>27904</v>
      </c>
      <c r="CN39" s="309">
        <v>260958</v>
      </c>
      <c r="CO39" s="309">
        <v>53109</v>
      </c>
      <c r="CP39" s="309">
        <v>751</v>
      </c>
      <c r="CQ39" s="309">
        <v>100</v>
      </c>
      <c r="CR39" s="309">
        <v>191965</v>
      </c>
      <c r="CS39" s="309">
        <v>7644</v>
      </c>
      <c r="CT39" s="309">
        <v>253569</v>
      </c>
      <c r="CU39" s="309">
        <v>52729</v>
      </c>
      <c r="CV39" s="309">
        <v>1</v>
      </c>
      <c r="CW39" s="309">
        <v>0</v>
      </c>
      <c r="CX39" s="309">
        <v>101873</v>
      </c>
      <c r="CY39" s="309">
        <v>7366</v>
      </c>
      <c r="CZ39" s="309">
        <v>161969</v>
      </c>
      <c r="DA39" s="309">
        <v>164</v>
      </c>
      <c r="DB39" s="309">
        <v>0</v>
      </c>
      <c r="DC39" s="309">
        <v>0</v>
      </c>
      <c r="DD39" s="309">
        <v>93262</v>
      </c>
      <c r="DE39" s="309">
        <v>4487</v>
      </c>
      <c r="DF39" s="309">
        <v>97913</v>
      </c>
      <c r="DG39" s="309">
        <v>17545</v>
      </c>
      <c r="DH39" s="309">
        <v>3486</v>
      </c>
      <c r="DI39" s="309">
        <v>0</v>
      </c>
      <c r="DJ39" s="309">
        <v>92003</v>
      </c>
      <c r="DK39" s="309">
        <v>4474</v>
      </c>
      <c r="DL39" s="309">
        <v>117508</v>
      </c>
      <c r="DM39" s="309">
        <v>17694</v>
      </c>
      <c r="DN39" s="309">
        <v>3486</v>
      </c>
      <c r="DO39" s="309">
        <v>0</v>
      </c>
      <c r="DP39" s="309">
        <v>69667</v>
      </c>
      <c r="DQ39" s="309">
        <v>4463</v>
      </c>
      <c r="DR39" s="309">
        <v>95310</v>
      </c>
      <c r="DS39" s="309">
        <v>25317</v>
      </c>
      <c r="DT39" s="309">
        <v>0</v>
      </c>
      <c r="DU39" s="309">
        <v>0</v>
      </c>
      <c r="DV39" s="309">
        <v>60232</v>
      </c>
      <c r="DW39" s="309">
        <v>0</v>
      </c>
      <c r="DX39" s="309">
        <v>4453</v>
      </c>
      <c r="DY39" s="309">
        <v>28202</v>
      </c>
      <c r="DZ39" s="309">
        <v>0</v>
      </c>
      <c r="EA39" s="309">
        <v>0</v>
      </c>
      <c r="EB39" s="309">
        <v>71777</v>
      </c>
      <c r="EC39" s="309">
        <v>1982</v>
      </c>
      <c r="ED39" s="309">
        <v>101961</v>
      </c>
      <c r="EE39" s="309">
        <v>46682</v>
      </c>
      <c r="EF39" s="309">
        <v>1225</v>
      </c>
      <c r="EG39" s="309">
        <v>1914</v>
      </c>
      <c r="EH39" s="309">
        <v>216467</v>
      </c>
      <c r="EI39" s="309">
        <v>9703</v>
      </c>
      <c r="EJ39" s="309">
        <v>275991</v>
      </c>
    </row>
    <row r="40" spans="2:140" ht="12.75" thickTop="1">
      <c r="B40" s="238" t="s">
        <v>29</v>
      </c>
      <c r="C40" s="388">
        <v>373551</v>
      </c>
      <c r="D40" s="388">
        <v>138735</v>
      </c>
      <c r="E40" s="388">
        <v>39918</v>
      </c>
      <c r="F40" s="388">
        <v>2022604</v>
      </c>
      <c r="G40" s="388">
        <v>534604</v>
      </c>
      <c r="H40" s="388">
        <v>3109412</v>
      </c>
      <c r="I40" s="388">
        <f t="shared" ref="I40:N40" si="80">I33+I36</f>
        <v>407823</v>
      </c>
      <c r="J40" s="388">
        <f t="shared" si="80"/>
        <v>144255</v>
      </c>
      <c r="K40" s="388">
        <f t="shared" si="80"/>
        <v>41677</v>
      </c>
      <c r="L40" s="388">
        <f t="shared" si="80"/>
        <v>2054154</v>
      </c>
      <c r="M40" s="388">
        <f t="shared" si="80"/>
        <v>509528</v>
      </c>
      <c r="N40" s="388">
        <f t="shared" si="80"/>
        <v>3157437</v>
      </c>
      <c r="O40" s="388">
        <f t="shared" ref="O40:T40" si="81">O33+O36</f>
        <v>463275</v>
      </c>
      <c r="P40" s="388">
        <f t="shared" si="81"/>
        <v>188105</v>
      </c>
      <c r="Q40" s="388">
        <f t="shared" si="81"/>
        <v>31217</v>
      </c>
      <c r="R40" s="388">
        <f t="shared" si="81"/>
        <v>2011988</v>
      </c>
      <c r="S40" s="388">
        <f t="shared" si="81"/>
        <v>493434</v>
      </c>
      <c r="T40" s="388">
        <f t="shared" si="81"/>
        <v>3188019</v>
      </c>
      <c r="U40" s="388">
        <f t="shared" ref="U40:Z40" si="82">U33+U36</f>
        <v>378973</v>
      </c>
      <c r="V40" s="388">
        <f t="shared" si="82"/>
        <v>139801</v>
      </c>
      <c r="W40" s="388">
        <f t="shared" si="82"/>
        <v>47990</v>
      </c>
      <c r="X40" s="388">
        <f t="shared" si="82"/>
        <v>1904935</v>
      </c>
      <c r="Y40" s="388">
        <f t="shared" si="82"/>
        <v>478733</v>
      </c>
      <c r="Z40" s="388">
        <f t="shared" si="82"/>
        <v>2950432</v>
      </c>
      <c r="AA40" s="388">
        <f t="shared" ref="AA40:AF40" si="83">AA33+AA36</f>
        <v>246739</v>
      </c>
      <c r="AB40" s="388">
        <f t="shared" si="83"/>
        <v>109839</v>
      </c>
      <c r="AC40" s="388">
        <f t="shared" si="83"/>
        <v>24612</v>
      </c>
      <c r="AD40" s="388">
        <f t="shared" si="83"/>
        <v>1521735</v>
      </c>
      <c r="AE40" s="388">
        <f t="shared" si="83"/>
        <v>402518</v>
      </c>
      <c r="AF40" s="388">
        <f t="shared" si="83"/>
        <v>2305443</v>
      </c>
      <c r="AG40" s="388">
        <f t="shared" ref="AG40:AL40" si="84">AG33+AG36</f>
        <v>403770</v>
      </c>
      <c r="AH40" s="388">
        <f t="shared" si="84"/>
        <v>71272</v>
      </c>
      <c r="AI40" s="388">
        <f t="shared" si="84"/>
        <v>56761</v>
      </c>
      <c r="AJ40" s="388">
        <f t="shared" si="84"/>
        <v>1188626</v>
      </c>
      <c r="AK40" s="388">
        <f t="shared" si="84"/>
        <v>282933</v>
      </c>
      <c r="AL40" s="388">
        <f t="shared" si="84"/>
        <v>2003362</v>
      </c>
      <c r="AM40" s="388">
        <f t="shared" ref="AM40:AR40" si="85">AM33+AM36</f>
        <v>305102</v>
      </c>
      <c r="AN40" s="388">
        <f t="shared" si="85"/>
        <v>66072</v>
      </c>
      <c r="AO40" s="388">
        <f t="shared" si="85"/>
        <v>48454</v>
      </c>
      <c r="AP40" s="388">
        <f t="shared" si="85"/>
        <v>1021165</v>
      </c>
      <c r="AQ40" s="388">
        <f t="shared" si="85"/>
        <v>270859</v>
      </c>
      <c r="AR40" s="388">
        <f t="shared" si="85"/>
        <v>1711652</v>
      </c>
      <c r="AS40" s="388">
        <f t="shared" ref="AS40:AX40" si="86">AS33+AS36</f>
        <v>263725</v>
      </c>
      <c r="AT40" s="388">
        <f t="shared" si="86"/>
        <v>66239</v>
      </c>
      <c r="AU40" s="388">
        <f t="shared" si="86"/>
        <v>37169</v>
      </c>
      <c r="AV40" s="388">
        <f t="shared" si="86"/>
        <v>964834</v>
      </c>
      <c r="AW40" s="388">
        <f t="shared" si="86"/>
        <v>253516</v>
      </c>
      <c r="AX40" s="388">
        <f t="shared" si="86"/>
        <v>1585483</v>
      </c>
      <c r="AY40" s="388">
        <f t="shared" ref="AY40:BD40" si="87">AY33+AY36</f>
        <v>349791</v>
      </c>
      <c r="AZ40" s="388">
        <f t="shared" si="87"/>
        <v>37278</v>
      </c>
      <c r="BA40" s="388">
        <f t="shared" si="87"/>
        <v>9676</v>
      </c>
      <c r="BB40" s="388">
        <f t="shared" si="87"/>
        <v>1100048</v>
      </c>
      <c r="BC40" s="388">
        <f t="shared" si="87"/>
        <v>295172</v>
      </c>
      <c r="BD40" s="388">
        <f t="shared" si="87"/>
        <v>1564813</v>
      </c>
      <c r="BE40" s="388">
        <f t="shared" ref="BE40:BJ40" si="88">BE33+BE36</f>
        <v>256676</v>
      </c>
      <c r="BF40" s="388">
        <f t="shared" si="88"/>
        <v>54102</v>
      </c>
      <c r="BG40" s="388">
        <f t="shared" si="88"/>
        <v>9699</v>
      </c>
      <c r="BH40" s="388">
        <f t="shared" si="88"/>
        <v>899413</v>
      </c>
      <c r="BI40" s="388">
        <f t="shared" si="88"/>
        <v>161383</v>
      </c>
      <c r="BJ40" s="388">
        <f t="shared" si="88"/>
        <v>1381273</v>
      </c>
      <c r="BK40" s="388">
        <f t="shared" ref="BK40:BP40" si="89">BK33+BK36</f>
        <v>243016</v>
      </c>
      <c r="BL40" s="388">
        <f t="shared" si="89"/>
        <v>52724</v>
      </c>
      <c r="BM40" s="388">
        <f t="shared" si="89"/>
        <v>9689</v>
      </c>
      <c r="BN40" s="388">
        <f t="shared" si="89"/>
        <v>1004737</v>
      </c>
      <c r="BO40" s="388">
        <f t="shared" si="89"/>
        <v>140122</v>
      </c>
      <c r="BP40" s="388">
        <f t="shared" si="89"/>
        <v>1450288</v>
      </c>
      <c r="BQ40" s="388">
        <f t="shared" ref="BQ40:BV40" si="90">BQ33+BQ36</f>
        <v>222957</v>
      </c>
      <c r="BR40" s="388">
        <f t="shared" si="90"/>
        <v>53742</v>
      </c>
      <c r="BS40" s="388">
        <f t="shared" si="90"/>
        <v>8102</v>
      </c>
      <c r="BT40" s="388">
        <f t="shared" si="90"/>
        <v>952973</v>
      </c>
      <c r="BU40" s="388">
        <f t="shared" si="90"/>
        <v>105710</v>
      </c>
      <c r="BV40" s="388">
        <f t="shared" si="90"/>
        <v>1343484</v>
      </c>
      <c r="BW40" s="388">
        <f t="shared" ref="BW40:CB40" si="91">BW33+BW36</f>
        <v>181851</v>
      </c>
      <c r="BX40" s="388">
        <f t="shared" si="91"/>
        <v>47802</v>
      </c>
      <c r="BY40" s="388">
        <f t="shared" si="91"/>
        <v>10825</v>
      </c>
      <c r="BZ40" s="388">
        <f t="shared" si="91"/>
        <v>850895</v>
      </c>
      <c r="CA40" s="388">
        <f t="shared" si="91"/>
        <v>164873</v>
      </c>
      <c r="CB40" s="388">
        <f t="shared" si="91"/>
        <v>1256246</v>
      </c>
      <c r="CC40" s="388">
        <f t="shared" ref="CC40:CH40" si="92">CC33+CC36</f>
        <v>151547</v>
      </c>
      <c r="CD40" s="388">
        <f t="shared" si="92"/>
        <v>19011</v>
      </c>
      <c r="CE40" s="388">
        <f t="shared" si="92"/>
        <v>9741</v>
      </c>
      <c r="CF40" s="388">
        <f t="shared" si="92"/>
        <v>657399</v>
      </c>
      <c r="CG40" s="388">
        <f t="shared" si="92"/>
        <v>149783</v>
      </c>
      <c r="CH40" s="388">
        <f t="shared" si="92"/>
        <v>987481</v>
      </c>
      <c r="CI40" s="388">
        <f t="shared" ref="CI40:CN40" si="93">CI33+CI36</f>
        <v>169284</v>
      </c>
      <c r="CJ40" s="388">
        <f t="shared" si="93"/>
        <v>14817</v>
      </c>
      <c r="CK40" s="388">
        <f t="shared" si="93"/>
        <v>13519</v>
      </c>
      <c r="CL40" s="388">
        <f t="shared" si="93"/>
        <v>595972</v>
      </c>
      <c r="CM40" s="388">
        <f t="shared" si="93"/>
        <v>142057</v>
      </c>
      <c r="CN40" s="388">
        <f t="shared" si="93"/>
        <v>935649</v>
      </c>
      <c r="CO40" s="388">
        <f t="shared" ref="CO40:CT40" si="94">CO33+CO36</f>
        <v>178654</v>
      </c>
      <c r="CP40" s="388">
        <f t="shared" si="94"/>
        <v>14052</v>
      </c>
      <c r="CQ40" s="388">
        <f t="shared" si="94"/>
        <v>732</v>
      </c>
      <c r="CR40" s="388">
        <f t="shared" si="94"/>
        <v>570975</v>
      </c>
      <c r="CS40" s="388">
        <f t="shared" si="94"/>
        <v>43004</v>
      </c>
      <c r="CT40" s="388">
        <f t="shared" si="94"/>
        <v>807417</v>
      </c>
      <c r="CU40" s="388">
        <f t="shared" ref="CU40:CZ40" si="95">CU33+CU36</f>
        <v>125036</v>
      </c>
      <c r="CV40" s="388">
        <f t="shared" si="95"/>
        <v>13256</v>
      </c>
      <c r="CW40" s="388">
        <f t="shared" si="95"/>
        <v>488</v>
      </c>
      <c r="CX40" s="388">
        <f t="shared" si="95"/>
        <v>462843</v>
      </c>
      <c r="CY40" s="388">
        <f t="shared" si="95"/>
        <v>36419</v>
      </c>
      <c r="CZ40" s="388">
        <f t="shared" si="95"/>
        <v>638042</v>
      </c>
      <c r="DA40" s="388">
        <f t="shared" ref="DA40:DF40" si="96">DA33+DA36</f>
        <v>69139</v>
      </c>
      <c r="DB40" s="388">
        <f t="shared" si="96"/>
        <v>12992</v>
      </c>
      <c r="DC40" s="388">
        <f t="shared" si="96"/>
        <v>491</v>
      </c>
      <c r="DD40" s="388">
        <f t="shared" si="96"/>
        <v>407554</v>
      </c>
      <c r="DE40" s="388">
        <f t="shared" si="96"/>
        <v>26938</v>
      </c>
      <c r="DF40" s="388">
        <f t="shared" si="96"/>
        <v>517114</v>
      </c>
      <c r="DG40" s="388">
        <f t="shared" ref="DG40:DL40" si="97">DG33+DG36</f>
        <v>83572</v>
      </c>
      <c r="DH40" s="388">
        <f t="shared" si="97"/>
        <v>3867</v>
      </c>
      <c r="DI40" s="388">
        <f t="shared" si="97"/>
        <v>479</v>
      </c>
      <c r="DJ40" s="388">
        <f t="shared" si="97"/>
        <v>363971</v>
      </c>
      <c r="DK40" s="388">
        <f t="shared" si="97"/>
        <v>21020</v>
      </c>
      <c r="DL40" s="388">
        <f t="shared" si="97"/>
        <v>472909</v>
      </c>
      <c r="DM40" s="388">
        <f t="shared" ref="DM40:DR40" si="98">DM33+DM36</f>
        <v>61970</v>
      </c>
      <c r="DN40" s="388">
        <f t="shared" si="98"/>
        <v>3797</v>
      </c>
      <c r="DO40" s="388">
        <f t="shared" si="98"/>
        <v>443</v>
      </c>
      <c r="DP40" s="388">
        <f t="shared" si="98"/>
        <v>313171</v>
      </c>
      <c r="DQ40" s="388">
        <f t="shared" si="98"/>
        <v>16052</v>
      </c>
      <c r="DR40" s="388">
        <f t="shared" si="98"/>
        <v>395433</v>
      </c>
      <c r="DS40" s="388">
        <f t="shared" ref="DS40:DX40" si="99">DS33+DS36</f>
        <v>62800</v>
      </c>
      <c r="DT40" s="388">
        <f t="shared" si="99"/>
        <v>265</v>
      </c>
      <c r="DU40" s="388">
        <f t="shared" si="99"/>
        <v>434</v>
      </c>
      <c r="DV40" s="388">
        <f t="shared" si="99"/>
        <v>270865</v>
      </c>
      <c r="DW40" s="388">
        <f>DW33+DW36</f>
        <v>47</v>
      </c>
      <c r="DX40" s="388">
        <f t="shared" si="99"/>
        <v>14819</v>
      </c>
      <c r="DY40" s="388">
        <f t="shared" ref="DY40:EB40" si="100">DY33+DY36</f>
        <v>63612</v>
      </c>
      <c r="DZ40" s="388">
        <f t="shared" si="100"/>
        <v>216</v>
      </c>
      <c r="EA40" s="388">
        <f t="shared" si="100"/>
        <v>413</v>
      </c>
      <c r="EB40" s="388">
        <f t="shared" si="100"/>
        <v>249858</v>
      </c>
      <c r="EC40" s="388">
        <f>EC33+EC36</f>
        <v>10920</v>
      </c>
      <c r="ED40" s="388">
        <f t="shared" ref="ED40:EH40" si="101">ED33+ED36</f>
        <v>325019</v>
      </c>
      <c r="EE40" s="388">
        <f t="shared" si="101"/>
        <v>99330</v>
      </c>
      <c r="EF40" s="388">
        <f t="shared" si="101"/>
        <v>1225</v>
      </c>
      <c r="EG40" s="388">
        <f t="shared" si="101"/>
        <v>2309</v>
      </c>
      <c r="EH40" s="388">
        <f t="shared" si="101"/>
        <v>759494</v>
      </c>
      <c r="EI40" s="388">
        <f>EI33+EI36</f>
        <v>9829</v>
      </c>
      <c r="EJ40" s="388">
        <f t="shared" ref="EJ40" si="102">EJ33+EJ36</f>
        <v>872187</v>
      </c>
    </row>
    <row r="41" spans="2:140">
      <c r="AA41" s="229"/>
      <c r="AB41" s="229"/>
      <c r="AC41" s="229"/>
      <c r="AD41" s="229"/>
      <c r="AE41" s="229"/>
      <c r="AF41" s="229"/>
    </row>
    <row r="42" spans="2:140" ht="12.75" customHeight="1">
      <c r="B42" s="239" t="s">
        <v>410</v>
      </c>
      <c r="H42" s="240"/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AA42" s="229"/>
      <c r="AB42" s="229"/>
      <c r="AC42" s="229"/>
      <c r="AD42" s="229"/>
      <c r="AE42" s="229"/>
      <c r="AF42" s="229"/>
    </row>
    <row r="43" spans="2:140">
      <c r="N43" s="230" t="s">
        <v>0</v>
      </c>
      <c r="T43" s="230"/>
      <c r="Z43" s="230"/>
      <c r="AA43" s="229"/>
      <c r="AB43" s="229"/>
      <c r="AC43" s="229"/>
      <c r="AD43" s="229"/>
      <c r="AE43" s="229"/>
      <c r="AF43" s="230"/>
      <c r="AG43" s="229"/>
      <c r="AH43" s="229"/>
      <c r="AI43" s="229"/>
      <c r="AJ43" s="229"/>
      <c r="AK43" s="229"/>
      <c r="AL43" s="230"/>
      <c r="AM43" s="229"/>
      <c r="AN43" s="229"/>
      <c r="AO43" s="229"/>
      <c r="AP43" s="229"/>
      <c r="AQ43" s="229"/>
      <c r="AR43" s="230"/>
      <c r="AS43" s="229"/>
      <c r="AT43" s="229"/>
      <c r="AU43" s="229"/>
      <c r="AV43" s="229"/>
      <c r="AW43" s="229"/>
      <c r="AX43" s="230"/>
      <c r="AY43" s="229"/>
      <c r="AZ43" s="229"/>
      <c r="BA43" s="229"/>
      <c r="BB43" s="229"/>
      <c r="BC43" s="229"/>
      <c r="BD43" s="230"/>
      <c r="BE43" s="229"/>
      <c r="BF43" s="229"/>
      <c r="BG43" s="229"/>
      <c r="BH43" s="229"/>
      <c r="BI43" s="229"/>
      <c r="BJ43" s="230"/>
      <c r="BK43" s="229"/>
      <c r="BL43" s="229"/>
      <c r="BM43" s="229"/>
      <c r="BN43" s="229"/>
      <c r="BO43" s="229"/>
      <c r="BP43" s="230"/>
      <c r="BQ43" s="229"/>
      <c r="BR43" s="229"/>
      <c r="BS43" s="229"/>
      <c r="BT43" s="229"/>
      <c r="BU43" s="229"/>
      <c r="BV43" s="230"/>
      <c r="BW43" s="229"/>
      <c r="BX43" s="229"/>
      <c r="BY43" s="229"/>
      <c r="BZ43" s="229"/>
      <c r="CA43" s="229"/>
      <c r="CB43" s="230"/>
      <c r="CC43" s="229"/>
      <c r="CD43" s="229"/>
      <c r="CE43" s="229"/>
      <c r="CF43" s="229"/>
      <c r="CG43" s="229"/>
      <c r="CH43" s="230"/>
      <c r="CI43" s="229"/>
      <c r="CJ43" s="229"/>
      <c r="CK43" s="229"/>
      <c r="CL43" s="229"/>
      <c r="CM43" s="229"/>
      <c r="CN43" s="230"/>
      <c r="CO43" s="229"/>
      <c r="CP43" s="229"/>
      <c r="CQ43" s="229"/>
      <c r="CR43" s="229"/>
      <c r="CS43" s="229"/>
      <c r="CT43" s="230"/>
      <c r="CU43" s="229"/>
      <c r="CV43" s="229"/>
      <c r="CW43" s="229"/>
      <c r="CX43" s="229"/>
      <c r="CY43" s="229"/>
      <c r="CZ43" s="230"/>
      <c r="DA43" s="229"/>
      <c r="DB43" s="229"/>
      <c r="DC43" s="229"/>
      <c r="DD43" s="229"/>
      <c r="DE43" s="229"/>
      <c r="DF43" s="230"/>
      <c r="DG43" s="229"/>
      <c r="DH43" s="229"/>
      <c r="DI43" s="229"/>
      <c r="DJ43" s="229"/>
      <c r="DK43" s="229"/>
      <c r="DL43" s="230"/>
      <c r="DM43" s="229"/>
      <c r="DN43" s="229"/>
      <c r="DO43" s="229"/>
      <c r="DP43" s="229"/>
      <c r="DQ43" s="229"/>
      <c r="DR43" s="230"/>
      <c r="DS43" s="229"/>
      <c r="DT43" s="229"/>
      <c r="DU43" s="229"/>
      <c r="DV43" s="229"/>
      <c r="DW43" s="229"/>
      <c r="DX43" s="230"/>
      <c r="DY43" s="229"/>
      <c r="DZ43" s="229"/>
      <c r="EA43" s="229"/>
      <c r="EB43" s="229"/>
      <c r="EC43" s="229"/>
      <c r="ED43" s="230"/>
      <c r="EE43" s="229"/>
      <c r="EF43" s="229"/>
      <c r="EG43" s="229"/>
      <c r="EH43" s="229"/>
      <c r="EI43" s="229"/>
      <c r="EJ43" s="230" t="s">
        <v>0</v>
      </c>
    </row>
    <row r="44" spans="2:140" ht="12.75" customHeight="1" thickBot="1">
      <c r="C44" s="535" t="str">
        <f>"Jun14"</f>
        <v>Jun14</v>
      </c>
      <c r="D44" s="535"/>
      <c r="E44" s="535"/>
      <c r="F44" s="535"/>
      <c r="G44" s="535"/>
      <c r="H44" s="535"/>
      <c r="I44" s="540" t="str">
        <f>"Set14"</f>
        <v>Set14</v>
      </c>
      <c r="J44" s="535"/>
      <c r="K44" s="535"/>
      <c r="L44" s="535"/>
      <c r="M44" s="535"/>
      <c r="N44" s="535"/>
      <c r="O44" s="540" t="s">
        <v>435</v>
      </c>
      <c r="P44" s="535"/>
      <c r="Q44" s="535"/>
      <c r="R44" s="535"/>
      <c r="S44" s="535"/>
      <c r="T44" s="535"/>
      <c r="U44" s="539" t="s">
        <v>440</v>
      </c>
      <c r="V44" s="535"/>
      <c r="W44" s="535"/>
      <c r="X44" s="535"/>
      <c r="Y44" s="535"/>
      <c r="Z44" s="535"/>
      <c r="AA44" s="539" t="s">
        <v>443</v>
      </c>
      <c r="AB44" s="535"/>
      <c r="AC44" s="535"/>
      <c r="AD44" s="535"/>
      <c r="AE44" s="535"/>
      <c r="AF44" s="535"/>
      <c r="AG44" s="539" t="s">
        <v>454</v>
      </c>
      <c r="AH44" s="535"/>
      <c r="AI44" s="535"/>
      <c r="AJ44" s="535"/>
      <c r="AK44" s="535"/>
      <c r="AL44" s="535"/>
      <c r="AM44" s="539" t="str">
        <f>AM31</f>
        <v>Dez15</v>
      </c>
      <c r="AN44" s="535"/>
      <c r="AO44" s="535"/>
      <c r="AP44" s="535"/>
      <c r="AQ44" s="535"/>
      <c r="AR44" s="535"/>
      <c r="AS44" s="539" t="str">
        <f>AS31</f>
        <v>Mar16</v>
      </c>
      <c r="AT44" s="535"/>
      <c r="AU44" s="535"/>
      <c r="AV44" s="535"/>
      <c r="AW44" s="535"/>
      <c r="AX44" s="535"/>
      <c r="AY44" s="539" t="s">
        <v>531</v>
      </c>
      <c r="AZ44" s="535"/>
      <c r="BA44" s="535"/>
      <c r="BB44" s="535"/>
      <c r="BC44" s="535"/>
      <c r="BD44" s="535"/>
      <c r="BE44" s="539" t="s">
        <v>537</v>
      </c>
      <c r="BF44" s="535"/>
      <c r="BG44" s="535"/>
      <c r="BH44" s="535"/>
      <c r="BI44" s="535"/>
      <c r="BJ44" s="535"/>
      <c r="BK44" s="539" t="s">
        <v>541</v>
      </c>
      <c r="BL44" s="535"/>
      <c r="BM44" s="535"/>
      <c r="BN44" s="535"/>
      <c r="BO44" s="535"/>
      <c r="BP44" s="535"/>
      <c r="BQ44" s="539" t="s">
        <v>545</v>
      </c>
      <c r="BR44" s="535"/>
      <c r="BS44" s="535"/>
      <c r="BT44" s="535"/>
      <c r="BU44" s="535"/>
      <c r="BV44" s="535"/>
      <c r="BW44" s="539" t="s">
        <v>550</v>
      </c>
      <c r="BX44" s="535"/>
      <c r="BY44" s="535"/>
      <c r="BZ44" s="535"/>
      <c r="CA44" s="535"/>
      <c r="CB44" s="535"/>
      <c r="CC44" s="539" t="s">
        <v>555</v>
      </c>
      <c r="CD44" s="535"/>
      <c r="CE44" s="535"/>
      <c r="CF44" s="535"/>
      <c r="CG44" s="535"/>
      <c r="CH44" s="535"/>
      <c r="CI44" s="539" t="str">
        <f>CI31</f>
        <v>Dez17</v>
      </c>
      <c r="CJ44" s="535"/>
      <c r="CK44" s="535"/>
      <c r="CL44" s="535"/>
      <c r="CM44" s="535"/>
      <c r="CN44" s="535"/>
      <c r="CO44" s="539" t="str">
        <f>CO31</f>
        <v>Mar18</v>
      </c>
      <c r="CP44" s="535"/>
      <c r="CQ44" s="535"/>
      <c r="CR44" s="535"/>
      <c r="CS44" s="535"/>
      <c r="CT44" s="535"/>
      <c r="CU44" s="539" t="str">
        <f>CU31</f>
        <v>Jun18</v>
      </c>
      <c r="CV44" s="535"/>
      <c r="CW44" s="535"/>
      <c r="CX44" s="535"/>
      <c r="CY44" s="535"/>
      <c r="CZ44" s="535"/>
      <c r="DA44" s="539" t="str">
        <f>DA31</f>
        <v>Set18</v>
      </c>
      <c r="DB44" s="535"/>
      <c r="DC44" s="535"/>
      <c r="DD44" s="535"/>
      <c r="DE44" s="535"/>
      <c r="DF44" s="535"/>
      <c r="DG44" s="539" t="str">
        <f>DG31</f>
        <v>Dez18</v>
      </c>
      <c r="DH44" s="535"/>
      <c r="DI44" s="535"/>
      <c r="DJ44" s="535"/>
      <c r="DK44" s="535"/>
      <c r="DL44" s="535"/>
      <c r="DM44" s="539" t="str">
        <f>DM31</f>
        <v>Mar19</v>
      </c>
      <c r="DN44" s="535"/>
      <c r="DO44" s="535"/>
      <c r="DP44" s="535"/>
      <c r="DQ44" s="535"/>
      <c r="DR44" s="535"/>
      <c r="DS44" s="539" t="s">
        <v>572</v>
      </c>
      <c r="DT44" s="535"/>
      <c r="DU44" s="535"/>
      <c r="DV44" s="535"/>
      <c r="DW44" s="535"/>
      <c r="DX44" s="535"/>
      <c r="DY44" s="539" t="s">
        <v>575</v>
      </c>
      <c r="DZ44" s="535"/>
      <c r="EA44" s="535"/>
      <c r="EB44" s="535"/>
      <c r="EC44" s="535"/>
      <c r="ED44" s="535"/>
      <c r="EE44" s="539" t="s">
        <v>578</v>
      </c>
      <c r="EF44" s="535"/>
      <c r="EG44" s="535"/>
      <c r="EH44" s="535"/>
      <c r="EI44" s="535"/>
      <c r="EJ44" s="535"/>
    </row>
    <row r="45" spans="2:140" ht="23.25" thickBot="1">
      <c r="B45" s="248"/>
      <c r="C45" s="249" t="s">
        <v>24</v>
      </c>
      <c r="D45" s="249" t="s">
        <v>25</v>
      </c>
      <c r="E45" s="249" t="s">
        <v>26</v>
      </c>
      <c r="F45" s="249" t="s">
        <v>27</v>
      </c>
      <c r="G45" s="249" t="s">
        <v>178</v>
      </c>
      <c r="H45" s="249" t="s">
        <v>161</v>
      </c>
      <c r="I45" s="234" t="s">
        <v>24</v>
      </c>
      <c r="J45" s="249" t="s">
        <v>25</v>
      </c>
      <c r="K45" s="249" t="s">
        <v>26</v>
      </c>
      <c r="L45" s="249" t="s">
        <v>27</v>
      </c>
      <c r="M45" s="249" t="s">
        <v>178</v>
      </c>
      <c r="N45" s="249" t="s">
        <v>161</v>
      </c>
      <c r="O45" s="234" t="s">
        <v>24</v>
      </c>
      <c r="P45" s="249" t="s">
        <v>25</v>
      </c>
      <c r="Q45" s="249" t="s">
        <v>26</v>
      </c>
      <c r="R45" s="249" t="s">
        <v>27</v>
      </c>
      <c r="S45" s="249" t="s">
        <v>178</v>
      </c>
      <c r="T45" s="249" t="s">
        <v>161</v>
      </c>
      <c r="U45" s="234" t="s">
        <v>24</v>
      </c>
      <c r="V45" s="249" t="s">
        <v>25</v>
      </c>
      <c r="W45" s="249" t="s">
        <v>26</v>
      </c>
      <c r="X45" s="249" t="s">
        <v>27</v>
      </c>
      <c r="Y45" s="249" t="s">
        <v>178</v>
      </c>
      <c r="Z45" s="249" t="s">
        <v>161</v>
      </c>
      <c r="AA45" s="234" t="s">
        <v>24</v>
      </c>
      <c r="AB45" s="249" t="s">
        <v>25</v>
      </c>
      <c r="AC45" s="249" t="s">
        <v>26</v>
      </c>
      <c r="AD45" s="249" t="s">
        <v>27</v>
      </c>
      <c r="AE45" s="249" t="s">
        <v>178</v>
      </c>
      <c r="AF45" s="249" t="s">
        <v>161</v>
      </c>
      <c r="AG45" s="234" t="s">
        <v>24</v>
      </c>
      <c r="AH45" s="249" t="s">
        <v>25</v>
      </c>
      <c r="AI45" s="249" t="s">
        <v>26</v>
      </c>
      <c r="AJ45" s="249" t="s">
        <v>27</v>
      </c>
      <c r="AK45" s="249" t="s">
        <v>178</v>
      </c>
      <c r="AL45" s="249" t="s">
        <v>161</v>
      </c>
      <c r="AM45" s="234" t="s">
        <v>24</v>
      </c>
      <c r="AN45" s="249" t="s">
        <v>25</v>
      </c>
      <c r="AO45" s="249" t="s">
        <v>26</v>
      </c>
      <c r="AP45" s="249" t="s">
        <v>27</v>
      </c>
      <c r="AQ45" s="249" t="s">
        <v>178</v>
      </c>
      <c r="AR45" s="249" t="s">
        <v>161</v>
      </c>
      <c r="AS45" s="234" t="s">
        <v>24</v>
      </c>
      <c r="AT45" s="249" t="s">
        <v>25</v>
      </c>
      <c r="AU45" s="249" t="s">
        <v>26</v>
      </c>
      <c r="AV45" s="249" t="s">
        <v>27</v>
      </c>
      <c r="AW45" s="249" t="s">
        <v>178</v>
      </c>
      <c r="AX45" s="249" t="s">
        <v>161</v>
      </c>
      <c r="AY45" s="234" t="s">
        <v>24</v>
      </c>
      <c r="AZ45" s="249" t="s">
        <v>25</v>
      </c>
      <c r="BA45" s="249" t="s">
        <v>26</v>
      </c>
      <c r="BB45" s="249" t="s">
        <v>27</v>
      </c>
      <c r="BC45" s="249" t="s">
        <v>178</v>
      </c>
      <c r="BD45" s="249" t="s">
        <v>161</v>
      </c>
      <c r="BE45" s="234" t="s">
        <v>24</v>
      </c>
      <c r="BF45" s="249" t="s">
        <v>25</v>
      </c>
      <c r="BG45" s="249" t="s">
        <v>26</v>
      </c>
      <c r="BH45" s="249" t="s">
        <v>27</v>
      </c>
      <c r="BI45" s="249" t="s">
        <v>178</v>
      </c>
      <c r="BJ45" s="249" t="s">
        <v>161</v>
      </c>
      <c r="BK45" s="234" t="s">
        <v>24</v>
      </c>
      <c r="BL45" s="249" t="s">
        <v>25</v>
      </c>
      <c r="BM45" s="249" t="s">
        <v>26</v>
      </c>
      <c r="BN45" s="249" t="s">
        <v>27</v>
      </c>
      <c r="BO45" s="249" t="s">
        <v>178</v>
      </c>
      <c r="BP45" s="249" t="s">
        <v>161</v>
      </c>
      <c r="BQ45" s="234" t="s">
        <v>24</v>
      </c>
      <c r="BR45" s="249" t="s">
        <v>25</v>
      </c>
      <c r="BS45" s="249" t="s">
        <v>26</v>
      </c>
      <c r="BT45" s="249" t="s">
        <v>27</v>
      </c>
      <c r="BU45" s="249" t="s">
        <v>178</v>
      </c>
      <c r="BV45" s="249" t="s">
        <v>161</v>
      </c>
      <c r="BW45" s="234" t="s">
        <v>24</v>
      </c>
      <c r="BX45" s="249" t="s">
        <v>25</v>
      </c>
      <c r="BY45" s="249" t="s">
        <v>26</v>
      </c>
      <c r="BZ45" s="249" t="s">
        <v>27</v>
      </c>
      <c r="CA45" s="249" t="s">
        <v>178</v>
      </c>
      <c r="CB45" s="249" t="s">
        <v>161</v>
      </c>
      <c r="CC45" s="234" t="s">
        <v>24</v>
      </c>
      <c r="CD45" s="249" t="s">
        <v>25</v>
      </c>
      <c r="CE45" s="249" t="s">
        <v>26</v>
      </c>
      <c r="CF45" s="249" t="s">
        <v>27</v>
      </c>
      <c r="CG45" s="249" t="s">
        <v>178</v>
      </c>
      <c r="CH45" s="249" t="s">
        <v>161</v>
      </c>
      <c r="CI45" s="234" t="s">
        <v>24</v>
      </c>
      <c r="CJ45" s="249" t="s">
        <v>25</v>
      </c>
      <c r="CK45" s="249" t="s">
        <v>26</v>
      </c>
      <c r="CL45" s="249" t="s">
        <v>27</v>
      </c>
      <c r="CM45" s="249" t="s">
        <v>178</v>
      </c>
      <c r="CN45" s="249" t="s">
        <v>161</v>
      </c>
      <c r="CO45" s="234" t="s">
        <v>24</v>
      </c>
      <c r="CP45" s="249" t="s">
        <v>25</v>
      </c>
      <c r="CQ45" s="249" t="s">
        <v>26</v>
      </c>
      <c r="CR45" s="249" t="s">
        <v>27</v>
      </c>
      <c r="CS45" s="249" t="s">
        <v>178</v>
      </c>
      <c r="CT45" s="249" t="s">
        <v>161</v>
      </c>
      <c r="CU45" s="234" t="s">
        <v>24</v>
      </c>
      <c r="CV45" s="249" t="s">
        <v>25</v>
      </c>
      <c r="CW45" s="249" t="s">
        <v>26</v>
      </c>
      <c r="CX45" s="249" t="s">
        <v>27</v>
      </c>
      <c r="CY45" s="249" t="s">
        <v>178</v>
      </c>
      <c r="CZ45" s="249" t="s">
        <v>161</v>
      </c>
      <c r="DA45" s="234" t="s">
        <v>24</v>
      </c>
      <c r="DB45" s="249" t="s">
        <v>25</v>
      </c>
      <c r="DC45" s="249" t="s">
        <v>26</v>
      </c>
      <c r="DD45" s="249" t="s">
        <v>27</v>
      </c>
      <c r="DE45" s="249" t="s">
        <v>178</v>
      </c>
      <c r="DF45" s="249" t="s">
        <v>161</v>
      </c>
      <c r="DG45" s="234" t="s">
        <v>24</v>
      </c>
      <c r="DH45" s="249" t="s">
        <v>25</v>
      </c>
      <c r="DI45" s="249" t="s">
        <v>26</v>
      </c>
      <c r="DJ45" s="249" t="s">
        <v>27</v>
      </c>
      <c r="DK45" s="249" t="s">
        <v>178</v>
      </c>
      <c r="DL45" s="249" t="s">
        <v>161</v>
      </c>
      <c r="DM45" s="234" t="s">
        <v>24</v>
      </c>
      <c r="DN45" s="249" t="s">
        <v>25</v>
      </c>
      <c r="DO45" s="249" t="s">
        <v>26</v>
      </c>
      <c r="DP45" s="249" t="s">
        <v>27</v>
      </c>
      <c r="DQ45" s="249" t="s">
        <v>178</v>
      </c>
      <c r="DR45" s="249" t="s">
        <v>161</v>
      </c>
      <c r="DS45" s="234" t="s">
        <v>24</v>
      </c>
      <c r="DT45" s="249" t="s">
        <v>25</v>
      </c>
      <c r="DU45" s="249" t="s">
        <v>26</v>
      </c>
      <c r="DV45" s="249" t="s">
        <v>27</v>
      </c>
      <c r="DW45" s="249" t="s">
        <v>178</v>
      </c>
      <c r="DX45" s="249" t="s">
        <v>161</v>
      </c>
      <c r="DY45" s="234" t="s">
        <v>24</v>
      </c>
      <c r="DZ45" s="249" t="s">
        <v>25</v>
      </c>
      <c r="EA45" s="249" t="s">
        <v>26</v>
      </c>
      <c r="EB45" s="249" t="s">
        <v>27</v>
      </c>
      <c r="EC45" s="249" t="s">
        <v>178</v>
      </c>
      <c r="ED45" s="249" t="s">
        <v>161</v>
      </c>
      <c r="EE45" s="234" t="s">
        <v>24</v>
      </c>
      <c r="EF45" s="249" t="s">
        <v>25</v>
      </c>
      <c r="EG45" s="249" t="s">
        <v>26</v>
      </c>
      <c r="EH45" s="249" t="s">
        <v>27</v>
      </c>
      <c r="EI45" s="249" t="s">
        <v>178</v>
      </c>
      <c r="EJ45" s="249" t="s">
        <v>161</v>
      </c>
    </row>
    <row r="46" spans="2:140">
      <c r="B46" s="235" t="s">
        <v>163</v>
      </c>
      <c r="C46" s="306">
        <v>0</v>
      </c>
      <c r="D46" s="306">
        <v>0</v>
      </c>
      <c r="E46" s="306">
        <v>0</v>
      </c>
      <c r="F46" s="306">
        <v>0</v>
      </c>
      <c r="G46" s="306">
        <v>63837</v>
      </c>
      <c r="H46" s="306">
        <v>63837</v>
      </c>
      <c r="I46" s="306">
        <f t="shared" ref="I46:N46" si="103">SUM(I47:I48)</f>
        <v>0</v>
      </c>
      <c r="J46" s="306">
        <f t="shared" si="103"/>
        <v>0</v>
      </c>
      <c r="K46" s="306">
        <f t="shared" si="103"/>
        <v>0</v>
      </c>
      <c r="L46" s="306">
        <f t="shared" si="103"/>
        <v>0</v>
      </c>
      <c r="M46" s="306">
        <f t="shared" si="103"/>
        <v>84745</v>
      </c>
      <c r="N46" s="306">
        <f t="shared" si="103"/>
        <v>84745</v>
      </c>
      <c r="O46" s="306">
        <f t="shared" ref="O46:T46" si="104">SUM(O47:O48)</f>
        <v>0</v>
      </c>
      <c r="P46" s="306">
        <f t="shared" si="104"/>
        <v>0</v>
      </c>
      <c r="Q46" s="306">
        <f t="shared" si="104"/>
        <v>0</v>
      </c>
      <c r="R46" s="306">
        <f t="shared" si="104"/>
        <v>0</v>
      </c>
      <c r="S46" s="306">
        <f t="shared" si="104"/>
        <v>101304</v>
      </c>
      <c r="T46" s="306">
        <f t="shared" si="104"/>
        <v>101304</v>
      </c>
      <c r="U46" s="306">
        <f t="shared" ref="U46:Z46" si="105">SUM(U47:U48)</f>
        <v>0</v>
      </c>
      <c r="V46" s="306">
        <f t="shared" si="105"/>
        <v>0</v>
      </c>
      <c r="W46" s="306">
        <f t="shared" si="105"/>
        <v>0</v>
      </c>
      <c r="X46" s="306">
        <f t="shared" si="105"/>
        <v>0</v>
      </c>
      <c r="Y46" s="306">
        <f t="shared" si="105"/>
        <v>117062</v>
      </c>
      <c r="Z46" s="306">
        <f t="shared" si="105"/>
        <v>117062</v>
      </c>
      <c r="AA46" s="306">
        <f t="shared" ref="AA46:AF46" si="106">SUM(AA47:AA48)</f>
        <v>0</v>
      </c>
      <c r="AB46" s="306">
        <f t="shared" si="106"/>
        <v>0</v>
      </c>
      <c r="AC46" s="306">
        <f t="shared" si="106"/>
        <v>0</v>
      </c>
      <c r="AD46" s="306">
        <f t="shared" si="106"/>
        <v>0</v>
      </c>
      <c r="AE46" s="306">
        <f t="shared" si="106"/>
        <v>134759</v>
      </c>
      <c r="AF46" s="306">
        <f t="shared" si="106"/>
        <v>134759</v>
      </c>
      <c r="AG46" s="306">
        <f t="shared" ref="AG46:AL46" si="107">SUM(AG47:AG48)</f>
        <v>0</v>
      </c>
      <c r="AH46" s="306">
        <f t="shared" si="107"/>
        <v>59</v>
      </c>
      <c r="AI46" s="306">
        <f t="shared" si="107"/>
        <v>0</v>
      </c>
      <c r="AJ46" s="306">
        <f t="shared" si="107"/>
        <v>0</v>
      </c>
      <c r="AK46" s="306">
        <f t="shared" si="107"/>
        <v>293090</v>
      </c>
      <c r="AL46" s="306">
        <f t="shared" si="107"/>
        <v>293149</v>
      </c>
      <c r="AM46" s="306">
        <f t="shared" ref="AM46:AR46" si="108">SUM(AM47:AM48)</f>
        <v>0</v>
      </c>
      <c r="AN46" s="306">
        <f t="shared" si="108"/>
        <v>54</v>
      </c>
      <c r="AO46" s="306">
        <f t="shared" si="108"/>
        <v>0</v>
      </c>
      <c r="AP46" s="306">
        <f t="shared" si="108"/>
        <v>0</v>
      </c>
      <c r="AQ46" s="306">
        <f t="shared" si="108"/>
        <v>213478</v>
      </c>
      <c r="AR46" s="306">
        <f t="shared" si="108"/>
        <v>213532</v>
      </c>
      <c r="AS46" s="306">
        <f t="shared" ref="AS46:AX46" si="109">SUM(AS47:AS48)</f>
        <v>0</v>
      </c>
      <c r="AT46" s="306">
        <f t="shared" si="109"/>
        <v>50</v>
      </c>
      <c r="AU46" s="306">
        <f t="shared" si="109"/>
        <v>0</v>
      </c>
      <c r="AV46" s="306">
        <f t="shared" si="109"/>
        <v>0</v>
      </c>
      <c r="AW46" s="306">
        <f t="shared" si="109"/>
        <v>0</v>
      </c>
      <c r="AX46" s="306">
        <f t="shared" si="109"/>
        <v>184699</v>
      </c>
      <c r="AY46" s="306">
        <f t="shared" ref="AY46:BD46" si="110">SUM(AY47:AY48)</f>
        <v>0</v>
      </c>
      <c r="AZ46" s="306">
        <f t="shared" si="110"/>
        <v>63</v>
      </c>
      <c r="BA46" s="306">
        <f t="shared" si="110"/>
        <v>0</v>
      </c>
      <c r="BB46" s="306">
        <f t="shared" si="110"/>
        <v>0</v>
      </c>
      <c r="BC46" s="306">
        <f t="shared" si="110"/>
        <v>180459</v>
      </c>
      <c r="BD46" s="306">
        <f t="shared" si="110"/>
        <v>180522</v>
      </c>
      <c r="BE46" s="306">
        <f t="shared" ref="BE46:BJ46" si="111">SUM(BE47:BE48)</f>
        <v>0</v>
      </c>
      <c r="BF46" s="306">
        <f t="shared" si="111"/>
        <v>60</v>
      </c>
      <c r="BG46" s="306">
        <f t="shared" si="111"/>
        <v>0</v>
      </c>
      <c r="BH46" s="306">
        <f t="shared" si="111"/>
        <v>0</v>
      </c>
      <c r="BI46" s="306">
        <f t="shared" si="111"/>
        <v>134520</v>
      </c>
      <c r="BJ46" s="306">
        <f t="shared" si="111"/>
        <v>134580</v>
      </c>
      <c r="BK46" s="306">
        <f t="shared" ref="BK46:BP46" si="112">SUM(BK47:BK48)</f>
        <v>0</v>
      </c>
      <c r="BL46" s="306">
        <f t="shared" si="112"/>
        <v>0</v>
      </c>
      <c r="BM46" s="306">
        <f t="shared" si="112"/>
        <v>0</v>
      </c>
      <c r="BN46" s="306">
        <f t="shared" si="112"/>
        <v>0</v>
      </c>
      <c r="BO46" s="306">
        <f t="shared" si="112"/>
        <v>147592</v>
      </c>
      <c r="BP46" s="306">
        <f t="shared" si="112"/>
        <v>0</v>
      </c>
      <c r="BQ46" s="306">
        <f t="shared" ref="BQ46:BV46" si="113">SUM(BQ47:BQ48)</f>
        <v>0</v>
      </c>
      <c r="BR46" s="306">
        <f t="shared" si="113"/>
        <v>0</v>
      </c>
      <c r="BS46" s="306">
        <f t="shared" si="113"/>
        <v>0</v>
      </c>
      <c r="BT46" s="306">
        <f t="shared" si="113"/>
        <v>0</v>
      </c>
      <c r="BU46" s="306">
        <f t="shared" si="113"/>
        <v>133392</v>
      </c>
      <c r="BV46" s="306">
        <f t="shared" si="113"/>
        <v>133392</v>
      </c>
      <c r="BW46" s="306">
        <f t="shared" ref="BW46:CB46" si="114">SUM(BW47:BW48)</f>
        <v>0</v>
      </c>
      <c r="BX46" s="306">
        <f t="shared" si="114"/>
        <v>0</v>
      </c>
      <c r="BY46" s="306">
        <f t="shared" si="114"/>
        <v>0</v>
      </c>
      <c r="BZ46" s="306">
        <f t="shared" si="114"/>
        <v>0</v>
      </c>
      <c r="CA46" s="306">
        <f t="shared" si="114"/>
        <v>160490</v>
      </c>
      <c r="CB46" s="306">
        <f t="shared" si="114"/>
        <v>160490</v>
      </c>
      <c r="CC46" s="306">
        <f t="shared" ref="CC46:CH46" si="115">SUM(CC47:CC48)</f>
        <v>0</v>
      </c>
      <c r="CD46" s="306">
        <f t="shared" si="115"/>
        <v>0</v>
      </c>
      <c r="CE46" s="306">
        <f t="shared" si="115"/>
        <v>0</v>
      </c>
      <c r="CF46" s="306">
        <f t="shared" si="115"/>
        <v>0</v>
      </c>
      <c r="CG46" s="306">
        <f t="shared" si="115"/>
        <v>146152</v>
      </c>
      <c r="CH46" s="306">
        <f t="shared" si="115"/>
        <v>146152</v>
      </c>
      <c r="CI46" s="306">
        <f t="shared" ref="CI46:CN46" si="116">SUM(CI47:CI48)</f>
        <v>0</v>
      </c>
      <c r="CJ46" s="306">
        <f t="shared" si="116"/>
        <v>0</v>
      </c>
      <c r="CK46" s="306">
        <f t="shared" si="116"/>
        <v>0</v>
      </c>
      <c r="CL46" s="306">
        <f t="shared" si="116"/>
        <v>0</v>
      </c>
      <c r="CM46" s="306">
        <f t="shared" si="116"/>
        <v>133436</v>
      </c>
      <c r="CN46" s="306">
        <f t="shared" si="116"/>
        <v>133436</v>
      </c>
      <c r="CO46" s="306">
        <f t="shared" ref="CO46:CT46" si="117">SUM(CO47:CO48)</f>
        <v>0</v>
      </c>
      <c r="CP46" s="306">
        <f t="shared" si="117"/>
        <v>0</v>
      </c>
      <c r="CQ46" s="306">
        <f t="shared" si="117"/>
        <v>0</v>
      </c>
      <c r="CR46" s="306">
        <f t="shared" si="117"/>
        <v>0</v>
      </c>
      <c r="CS46" s="306">
        <f t="shared" si="117"/>
        <v>67174</v>
      </c>
      <c r="CT46" s="306">
        <f t="shared" si="117"/>
        <v>67174</v>
      </c>
      <c r="CU46" s="306">
        <f t="shared" ref="CU46:CZ46" si="118">SUM(CU47:CU48)</f>
        <v>0</v>
      </c>
      <c r="CV46" s="306">
        <f t="shared" si="118"/>
        <v>0</v>
      </c>
      <c r="CW46" s="306">
        <f t="shared" si="118"/>
        <v>0</v>
      </c>
      <c r="CX46" s="306">
        <f t="shared" si="118"/>
        <v>0</v>
      </c>
      <c r="CY46" s="306">
        <f t="shared" si="118"/>
        <v>68435</v>
      </c>
      <c r="CZ46" s="306">
        <f t="shared" si="118"/>
        <v>68435</v>
      </c>
      <c r="DA46" s="306">
        <f t="shared" ref="DA46:DF46" si="119">SUM(DA47:DA48)</f>
        <v>0</v>
      </c>
      <c r="DB46" s="306">
        <f t="shared" si="119"/>
        <v>0</v>
      </c>
      <c r="DC46" s="306">
        <f t="shared" si="119"/>
        <v>0</v>
      </c>
      <c r="DD46" s="306">
        <f t="shared" si="119"/>
        <v>0</v>
      </c>
      <c r="DE46" s="306">
        <f t="shared" si="119"/>
        <v>70580</v>
      </c>
      <c r="DF46" s="306">
        <f t="shared" si="119"/>
        <v>70580</v>
      </c>
      <c r="DG46" s="306">
        <f t="shared" ref="DG46:DL46" si="120">SUM(DG47:DG48)</f>
        <v>0</v>
      </c>
      <c r="DH46" s="306">
        <f t="shared" si="120"/>
        <v>0</v>
      </c>
      <c r="DI46" s="306">
        <f t="shared" si="120"/>
        <v>0</v>
      </c>
      <c r="DJ46" s="306">
        <f t="shared" si="120"/>
        <v>0</v>
      </c>
      <c r="DK46" s="306">
        <f t="shared" si="120"/>
        <v>58682</v>
      </c>
      <c r="DL46" s="306">
        <f t="shared" si="120"/>
        <v>58682</v>
      </c>
      <c r="DM46" s="306">
        <f t="shared" ref="DM46:DR46" si="121">SUM(DM47:DM48)</f>
        <v>0</v>
      </c>
      <c r="DN46" s="306">
        <f t="shared" si="121"/>
        <v>0</v>
      </c>
      <c r="DO46" s="306">
        <f t="shared" si="121"/>
        <v>0</v>
      </c>
      <c r="DP46" s="306">
        <f t="shared" si="121"/>
        <v>0</v>
      </c>
      <c r="DQ46" s="306">
        <f t="shared" si="121"/>
        <v>48694</v>
      </c>
      <c r="DR46" s="306">
        <f t="shared" si="121"/>
        <v>48694</v>
      </c>
      <c r="DS46" s="306">
        <f t="shared" ref="DS46:DX46" si="122">SUM(DS47:DS48)</f>
        <v>0</v>
      </c>
      <c r="DT46" s="306">
        <f t="shared" si="122"/>
        <v>0</v>
      </c>
      <c r="DU46" s="306">
        <f t="shared" si="122"/>
        <v>0</v>
      </c>
      <c r="DV46" s="306">
        <f t="shared" si="122"/>
        <v>0</v>
      </c>
      <c r="DW46" s="306">
        <f t="shared" si="122"/>
        <v>48628</v>
      </c>
      <c r="DX46" s="306">
        <f t="shared" si="122"/>
        <v>48628</v>
      </c>
      <c r="DY46" s="306">
        <f t="shared" ref="DY46:ED46" si="123">SUM(DY47:DY48)</f>
        <v>0</v>
      </c>
      <c r="DZ46" s="306">
        <f t="shared" si="123"/>
        <v>0</v>
      </c>
      <c r="EA46" s="306">
        <f t="shared" si="123"/>
        <v>0</v>
      </c>
      <c r="EB46" s="306">
        <f t="shared" si="123"/>
        <v>0</v>
      </c>
      <c r="EC46" s="306">
        <f t="shared" si="123"/>
        <v>45303</v>
      </c>
      <c r="ED46" s="306">
        <f t="shared" si="123"/>
        <v>45303</v>
      </c>
      <c r="EE46" s="306">
        <f t="shared" ref="EE46:EJ46" si="124">SUM(EE47:EE48)</f>
        <v>0</v>
      </c>
      <c r="EF46" s="306">
        <f t="shared" si="124"/>
        <v>0</v>
      </c>
      <c r="EG46" s="306">
        <f t="shared" si="124"/>
        <v>0</v>
      </c>
      <c r="EH46" s="306">
        <f t="shared" si="124"/>
        <v>0</v>
      </c>
      <c r="EI46" s="306">
        <f t="shared" si="124"/>
        <v>400888</v>
      </c>
      <c r="EJ46" s="306">
        <f t="shared" si="124"/>
        <v>400888</v>
      </c>
    </row>
    <row r="47" spans="2:140">
      <c r="B47" s="236" t="s">
        <v>164</v>
      </c>
      <c r="C47" s="307">
        <v>0</v>
      </c>
      <c r="D47" s="307">
        <v>0</v>
      </c>
      <c r="E47" s="307">
        <v>0</v>
      </c>
      <c r="F47" s="307">
        <v>0</v>
      </c>
      <c r="G47" s="308">
        <v>1</v>
      </c>
      <c r="H47" s="307">
        <v>1</v>
      </c>
      <c r="I47" s="307">
        <v>0</v>
      </c>
      <c r="J47" s="307">
        <v>0</v>
      </c>
      <c r="K47" s="307">
        <v>0</v>
      </c>
      <c r="L47" s="307">
        <v>0</v>
      </c>
      <c r="M47" s="308">
        <v>0</v>
      </c>
      <c r="N47" s="307">
        <v>0</v>
      </c>
      <c r="O47" s="308">
        <v>0</v>
      </c>
      <c r="P47" s="308">
        <v>0</v>
      </c>
      <c r="Q47" s="308">
        <v>0</v>
      </c>
      <c r="R47" s="308">
        <v>0</v>
      </c>
      <c r="S47" s="308">
        <v>0</v>
      </c>
      <c r="T47" s="308">
        <v>0</v>
      </c>
      <c r="U47" s="308">
        <v>0</v>
      </c>
      <c r="V47" s="308">
        <v>0</v>
      </c>
      <c r="W47" s="308">
        <v>0</v>
      </c>
      <c r="X47" s="308">
        <v>0</v>
      </c>
      <c r="Y47" s="308">
        <v>0</v>
      </c>
      <c r="Z47" s="308">
        <v>0</v>
      </c>
      <c r="AA47" s="308">
        <v>0</v>
      </c>
      <c r="AB47" s="308">
        <v>0</v>
      </c>
      <c r="AC47" s="308">
        <v>0</v>
      </c>
      <c r="AD47" s="308">
        <v>0</v>
      </c>
      <c r="AE47" s="308">
        <v>0</v>
      </c>
      <c r="AF47" s="308">
        <v>0</v>
      </c>
      <c r="AG47" s="308">
        <v>0</v>
      </c>
      <c r="AH47" s="308">
        <v>0</v>
      </c>
      <c r="AI47" s="308">
        <v>0</v>
      </c>
      <c r="AJ47" s="308">
        <v>0</v>
      </c>
      <c r="AK47" s="308">
        <v>0</v>
      </c>
      <c r="AL47" s="308">
        <v>0</v>
      </c>
      <c r="AM47" s="308">
        <v>0</v>
      </c>
      <c r="AN47" s="308">
        <v>0</v>
      </c>
      <c r="AO47" s="308">
        <v>0</v>
      </c>
      <c r="AP47" s="308">
        <v>0</v>
      </c>
      <c r="AQ47" s="308">
        <v>0</v>
      </c>
      <c r="AR47" s="308">
        <v>0</v>
      </c>
      <c r="AS47" s="308">
        <v>0</v>
      </c>
      <c r="AT47" s="308">
        <v>0</v>
      </c>
      <c r="AU47" s="308">
        <v>0</v>
      </c>
      <c r="AV47" s="308">
        <v>0</v>
      </c>
      <c r="AW47" s="308">
        <v>0</v>
      </c>
      <c r="AX47" s="308">
        <v>0</v>
      </c>
      <c r="AY47" s="308">
        <v>0</v>
      </c>
      <c r="AZ47" s="308">
        <v>0</v>
      </c>
      <c r="BA47" s="308">
        <v>0</v>
      </c>
      <c r="BB47" s="308">
        <v>0</v>
      </c>
      <c r="BC47" s="308">
        <v>0</v>
      </c>
      <c r="BD47" s="308">
        <v>0</v>
      </c>
      <c r="BE47" s="308">
        <v>0</v>
      </c>
      <c r="BF47" s="308">
        <v>0</v>
      </c>
      <c r="BG47" s="308">
        <v>0</v>
      </c>
      <c r="BH47" s="308">
        <v>0</v>
      </c>
      <c r="BI47" s="308">
        <v>0</v>
      </c>
      <c r="BJ47" s="308">
        <v>0</v>
      </c>
      <c r="BK47" s="308">
        <v>0</v>
      </c>
      <c r="BL47" s="308">
        <v>0</v>
      </c>
      <c r="BM47" s="308">
        <v>0</v>
      </c>
      <c r="BN47" s="308">
        <v>0</v>
      </c>
      <c r="BO47" s="308">
        <v>0</v>
      </c>
      <c r="BP47" s="308">
        <v>0</v>
      </c>
      <c r="BQ47" s="308">
        <v>0</v>
      </c>
      <c r="BR47" s="308">
        <v>0</v>
      </c>
      <c r="BS47" s="308">
        <v>0</v>
      </c>
      <c r="BT47" s="308">
        <v>0</v>
      </c>
      <c r="BU47" s="308">
        <v>0</v>
      </c>
      <c r="BV47" s="308">
        <v>0</v>
      </c>
      <c r="BW47" s="308">
        <v>0</v>
      </c>
      <c r="BX47" s="308">
        <v>0</v>
      </c>
      <c r="BY47" s="308">
        <v>0</v>
      </c>
      <c r="BZ47" s="308">
        <v>0</v>
      </c>
      <c r="CA47" s="308">
        <v>0</v>
      </c>
      <c r="CB47" s="308">
        <v>0</v>
      </c>
      <c r="CC47" s="308">
        <v>0</v>
      </c>
      <c r="CD47" s="308">
        <v>0</v>
      </c>
      <c r="CE47" s="308">
        <v>0</v>
      </c>
      <c r="CF47" s="308">
        <v>0</v>
      </c>
      <c r="CG47" s="308">
        <v>0</v>
      </c>
      <c r="CH47" s="308">
        <v>0</v>
      </c>
      <c r="CI47" s="308">
        <v>0</v>
      </c>
      <c r="CJ47" s="308">
        <v>0</v>
      </c>
      <c r="CK47" s="308">
        <v>0</v>
      </c>
      <c r="CL47" s="308">
        <v>0</v>
      </c>
      <c r="CM47" s="308">
        <v>0</v>
      </c>
      <c r="CN47" s="308">
        <v>0</v>
      </c>
      <c r="CO47" s="308">
        <v>0</v>
      </c>
      <c r="CP47" s="308">
        <v>0</v>
      </c>
      <c r="CQ47" s="308">
        <v>0</v>
      </c>
      <c r="CR47" s="308">
        <v>0</v>
      </c>
      <c r="CS47" s="308">
        <v>0</v>
      </c>
      <c r="CT47" s="308">
        <v>0</v>
      </c>
      <c r="CU47" s="308">
        <v>0</v>
      </c>
      <c r="CV47" s="308">
        <v>0</v>
      </c>
      <c r="CW47" s="308">
        <v>0</v>
      </c>
      <c r="CX47" s="308">
        <v>0</v>
      </c>
      <c r="CY47" s="308">
        <v>0</v>
      </c>
      <c r="CZ47" s="308">
        <v>0</v>
      </c>
      <c r="DA47" s="308">
        <v>0</v>
      </c>
      <c r="DB47" s="308">
        <v>0</v>
      </c>
      <c r="DC47" s="308">
        <v>0</v>
      </c>
      <c r="DD47" s="308">
        <v>0</v>
      </c>
      <c r="DE47" s="308">
        <v>0</v>
      </c>
      <c r="DF47" s="308">
        <v>0</v>
      </c>
      <c r="DG47" s="308">
        <v>0</v>
      </c>
      <c r="DH47" s="308">
        <v>0</v>
      </c>
      <c r="DI47" s="308">
        <v>0</v>
      </c>
      <c r="DJ47" s="308">
        <v>0</v>
      </c>
      <c r="DK47" s="308">
        <v>0</v>
      </c>
      <c r="DL47" s="308">
        <v>0</v>
      </c>
      <c r="DM47" s="308">
        <v>0</v>
      </c>
      <c r="DN47" s="308">
        <v>0</v>
      </c>
      <c r="DO47" s="308">
        <v>0</v>
      </c>
      <c r="DP47" s="308">
        <v>0</v>
      </c>
      <c r="DQ47" s="308">
        <v>0</v>
      </c>
      <c r="DR47" s="308">
        <v>0</v>
      </c>
      <c r="DS47" s="308">
        <v>0</v>
      </c>
      <c r="DT47" s="308">
        <v>0</v>
      </c>
      <c r="DU47" s="308">
        <v>0</v>
      </c>
      <c r="DV47" s="308">
        <v>0</v>
      </c>
      <c r="DW47" s="308">
        <v>0</v>
      </c>
      <c r="DX47" s="309">
        <v>0</v>
      </c>
      <c r="DY47" s="308">
        <v>0</v>
      </c>
      <c r="DZ47" s="308">
        <v>0</v>
      </c>
      <c r="EA47" s="308">
        <v>0</v>
      </c>
      <c r="EB47" s="308">
        <v>0</v>
      </c>
      <c r="EC47" s="308">
        <v>0</v>
      </c>
      <c r="ED47" s="309">
        <v>0</v>
      </c>
      <c r="EE47" s="308" t="s">
        <v>219</v>
      </c>
      <c r="EF47" s="308" t="s">
        <v>219</v>
      </c>
      <c r="EG47" s="308" t="s">
        <v>219</v>
      </c>
      <c r="EH47" s="308" t="s">
        <v>219</v>
      </c>
      <c r="EI47" s="308" t="s">
        <v>219</v>
      </c>
      <c r="EJ47" s="308" t="s">
        <v>219</v>
      </c>
    </row>
    <row r="48" spans="2:140">
      <c r="B48" s="236" t="s">
        <v>165</v>
      </c>
      <c r="C48" s="307">
        <v>0</v>
      </c>
      <c r="D48" s="307">
        <v>0</v>
      </c>
      <c r="E48" s="307">
        <v>0</v>
      </c>
      <c r="F48" s="307">
        <v>0</v>
      </c>
      <c r="G48" s="308">
        <v>63836</v>
      </c>
      <c r="H48" s="307">
        <v>63836</v>
      </c>
      <c r="I48" s="307">
        <v>0</v>
      </c>
      <c r="J48" s="307">
        <v>0</v>
      </c>
      <c r="K48" s="307">
        <v>0</v>
      </c>
      <c r="L48" s="307">
        <v>0</v>
      </c>
      <c r="M48" s="308">
        <v>84745</v>
      </c>
      <c r="N48" s="307">
        <v>84745</v>
      </c>
      <c r="O48" s="308">
        <v>0</v>
      </c>
      <c r="P48" s="308">
        <v>0</v>
      </c>
      <c r="Q48" s="308">
        <v>0</v>
      </c>
      <c r="R48" s="308">
        <v>0</v>
      </c>
      <c r="S48" s="308">
        <v>101304</v>
      </c>
      <c r="T48" s="307">
        <v>101304</v>
      </c>
      <c r="U48" s="308">
        <v>0</v>
      </c>
      <c r="V48" s="308">
        <v>0</v>
      </c>
      <c r="W48" s="308">
        <v>0</v>
      </c>
      <c r="X48" s="308">
        <v>0</v>
      </c>
      <c r="Y48" s="308">
        <v>117062</v>
      </c>
      <c r="Z48" s="307">
        <v>117062</v>
      </c>
      <c r="AA48" s="308">
        <v>0</v>
      </c>
      <c r="AB48" s="308">
        <v>0</v>
      </c>
      <c r="AC48" s="308">
        <v>0</v>
      </c>
      <c r="AD48" s="308">
        <v>0</v>
      </c>
      <c r="AE48" s="308">
        <v>134759</v>
      </c>
      <c r="AF48" s="307">
        <v>134759</v>
      </c>
      <c r="AG48" s="308">
        <v>0</v>
      </c>
      <c r="AH48" s="308">
        <v>59</v>
      </c>
      <c r="AI48" s="308">
        <v>0</v>
      </c>
      <c r="AJ48" s="308">
        <v>0</v>
      </c>
      <c r="AK48" s="308">
        <v>293090</v>
      </c>
      <c r="AL48" s="307">
        <v>293149</v>
      </c>
      <c r="AM48" s="308">
        <v>0</v>
      </c>
      <c r="AN48" s="308">
        <v>54</v>
      </c>
      <c r="AO48" s="308">
        <v>0</v>
      </c>
      <c r="AP48" s="308">
        <v>0</v>
      </c>
      <c r="AQ48" s="308">
        <v>213478</v>
      </c>
      <c r="AR48" s="307">
        <v>213532</v>
      </c>
      <c r="AS48" s="308">
        <v>0</v>
      </c>
      <c r="AT48" s="308">
        <v>50</v>
      </c>
      <c r="AU48" s="308">
        <v>0</v>
      </c>
      <c r="AV48" s="308">
        <v>0</v>
      </c>
      <c r="AW48" s="308"/>
      <c r="AX48" s="307">
        <v>184699</v>
      </c>
      <c r="AY48" s="308">
        <v>0</v>
      </c>
      <c r="AZ48" s="308">
        <v>63</v>
      </c>
      <c r="BA48" s="308">
        <v>0</v>
      </c>
      <c r="BB48" s="308">
        <v>0</v>
      </c>
      <c r="BC48" s="308">
        <v>180459</v>
      </c>
      <c r="BD48" s="307">
        <v>180522</v>
      </c>
      <c r="BE48" s="308">
        <v>0</v>
      </c>
      <c r="BF48" s="308">
        <v>60</v>
      </c>
      <c r="BG48" s="308">
        <v>0</v>
      </c>
      <c r="BH48" s="308">
        <v>0</v>
      </c>
      <c r="BI48" s="308">
        <v>134520</v>
      </c>
      <c r="BJ48" s="307">
        <v>134580</v>
      </c>
      <c r="BK48" s="308">
        <v>0</v>
      </c>
      <c r="BL48" s="308">
        <v>0</v>
      </c>
      <c r="BM48" s="308">
        <v>0</v>
      </c>
      <c r="BN48" s="308">
        <v>0</v>
      </c>
      <c r="BO48" s="308">
        <v>147592</v>
      </c>
      <c r="BP48" s="307"/>
      <c r="BQ48" s="308">
        <v>0</v>
      </c>
      <c r="BR48" s="308">
        <v>0</v>
      </c>
      <c r="BS48" s="308">
        <v>0</v>
      </c>
      <c r="BT48" s="308">
        <v>0</v>
      </c>
      <c r="BU48" s="308">
        <v>133392</v>
      </c>
      <c r="BV48" s="307">
        <v>133392</v>
      </c>
      <c r="BW48" s="308">
        <v>0</v>
      </c>
      <c r="BX48" s="308">
        <v>0</v>
      </c>
      <c r="BY48" s="308">
        <v>0</v>
      </c>
      <c r="BZ48" s="308">
        <v>0</v>
      </c>
      <c r="CA48" s="308">
        <v>160490</v>
      </c>
      <c r="CB48" s="307">
        <v>160490</v>
      </c>
      <c r="CC48" s="308">
        <v>0</v>
      </c>
      <c r="CD48" s="308">
        <v>0</v>
      </c>
      <c r="CE48" s="308">
        <v>0</v>
      </c>
      <c r="CF48" s="308">
        <v>0</v>
      </c>
      <c r="CG48" s="308">
        <v>146152</v>
      </c>
      <c r="CH48" s="307">
        <v>146152</v>
      </c>
      <c r="CI48" s="308">
        <v>0</v>
      </c>
      <c r="CJ48" s="308">
        <v>0</v>
      </c>
      <c r="CK48" s="308">
        <v>0</v>
      </c>
      <c r="CL48" s="308">
        <v>0</v>
      </c>
      <c r="CM48" s="308">
        <v>133436</v>
      </c>
      <c r="CN48" s="307">
        <v>133436</v>
      </c>
      <c r="CO48" s="308">
        <v>0</v>
      </c>
      <c r="CP48" s="308">
        <v>0</v>
      </c>
      <c r="CQ48" s="308">
        <v>0</v>
      </c>
      <c r="CR48" s="308">
        <v>0</v>
      </c>
      <c r="CS48" s="308">
        <v>67174</v>
      </c>
      <c r="CT48" s="307">
        <v>67174</v>
      </c>
      <c r="CU48" s="308">
        <v>0</v>
      </c>
      <c r="CV48" s="308">
        <v>0</v>
      </c>
      <c r="CW48" s="308">
        <v>0</v>
      </c>
      <c r="CX48" s="308">
        <v>0</v>
      </c>
      <c r="CY48" s="308">
        <v>68435</v>
      </c>
      <c r="CZ48" s="307">
        <v>68435</v>
      </c>
      <c r="DA48" s="308">
        <v>0</v>
      </c>
      <c r="DB48" s="308">
        <v>0</v>
      </c>
      <c r="DC48" s="308">
        <v>0</v>
      </c>
      <c r="DD48" s="308">
        <v>0</v>
      </c>
      <c r="DE48" s="308">
        <v>70580</v>
      </c>
      <c r="DF48" s="307">
        <v>70580</v>
      </c>
      <c r="DG48" s="308">
        <v>0</v>
      </c>
      <c r="DH48" s="308">
        <v>0</v>
      </c>
      <c r="DI48" s="308">
        <v>0</v>
      </c>
      <c r="DJ48" s="308">
        <v>0</v>
      </c>
      <c r="DK48" s="308">
        <v>58682</v>
      </c>
      <c r="DL48" s="307">
        <v>58682</v>
      </c>
      <c r="DM48" s="308">
        <v>0</v>
      </c>
      <c r="DN48" s="308">
        <v>0</v>
      </c>
      <c r="DO48" s="308">
        <v>0</v>
      </c>
      <c r="DP48" s="308">
        <v>0</v>
      </c>
      <c r="DQ48" s="308">
        <v>48694</v>
      </c>
      <c r="DR48" s="307">
        <v>48694</v>
      </c>
      <c r="DS48" s="308">
        <v>0</v>
      </c>
      <c r="DT48" s="308">
        <v>0</v>
      </c>
      <c r="DU48" s="308">
        <v>0</v>
      </c>
      <c r="DV48" s="308">
        <v>0</v>
      </c>
      <c r="DW48" s="308">
        <v>48628</v>
      </c>
      <c r="DX48" s="309">
        <v>48628</v>
      </c>
      <c r="DY48" s="308">
        <v>0</v>
      </c>
      <c r="DZ48" s="308">
        <v>0</v>
      </c>
      <c r="EA48" s="308">
        <v>0</v>
      </c>
      <c r="EB48" s="308">
        <v>0</v>
      </c>
      <c r="EC48" s="308">
        <v>45303</v>
      </c>
      <c r="ED48" s="308">
        <v>45303</v>
      </c>
      <c r="EE48" s="308" t="s">
        <v>219</v>
      </c>
      <c r="EF48" s="308" t="s">
        <v>219</v>
      </c>
      <c r="EG48" s="308" t="s">
        <v>219</v>
      </c>
      <c r="EH48" s="308" t="s">
        <v>219</v>
      </c>
      <c r="EI48" s="308">
        <v>400888</v>
      </c>
      <c r="EJ48" s="308">
        <v>400888</v>
      </c>
    </row>
    <row r="49" spans="2:140">
      <c r="B49" s="235" t="s">
        <v>166</v>
      </c>
      <c r="C49" s="306">
        <v>1294989</v>
      </c>
      <c r="D49" s="306">
        <v>940743</v>
      </c>
      <c r="E49" s="306">
        <v>66899</v>
      </c>
      <c r="F49" s="306">
        <v>742944</v>
      </c>
      <c r="G49" s="306">
        <v>0</v>
      </c>
      <c r="H49" s="306">
        <v>3045575</v>
      </c>
      <c r="I49" s="306">
        <f t="shared" ref="I49:N49" si="125">SUM(I50:I52)</f>
        <v>1310364</v>
      </c>
      <c r="J49" s="306">
        <f t="shared" si="125"/>
        <v>979873</v>
      </c>
      <c r="K49" s="306">
        <f t="shared" si="125"/>
        <v>58574</v>
      </c>
      <c r="L49" s="306">
        <f t="shared" si="125"/>
        <v>723881</v>
      </c>
      <c r="M49" s="306">
        <f t="shared" si="125"/>
        <v>0</v>
      </c>
      <c r="N49" s="306">
        <f t="shared" si="125"/>
        <v>3072692</v>
      </c>
      <c r="O49" s="306">
        <f t="shared" ref="O49:T49" si="126">SUM(O50:O52)</f>
        <v>1219031</v>
      </c>
      <c r="P49" s="306">
        <f t="shared" si="126"/>
        <v>1105753</v>
      </c>
      <c r="Q49" s="306">
        <f t="shared" si="126"/>
        <v>80313</v>
      </c>
      <c r="R49" s="306">
        <f t="shared" si="126"/>
        <v>681618</v>
      </c>
      <c r="S49" s="306">
        <f t="shared" si="126"/>
        <v>0</v>
      </c>
      <c r="T49" s="306">
        <f t="shared" si="126"/>
        <v>3086715</v>
      </c>
      <c r="U49" s="306">
        <f t="shared" ref="U49:Z49" si="127">SUM(U50:U52)</f>
        <v>1132541</v>
      </c>
      <c r="V49" s="306">
        <f t="shared" si="127"/>
        <v>930252</v>
      </c>
      <c r="W49" s="306">
        <f t="shared" si="127"/>
        <v>110113</v>
      </c>
      <c r="X49" s="306">
        <f t="shared" si="127"/>
        <v>660464</v>
      </c>
      <c r="Y49" s="306">
        <f t="shared" si="127"/>
        <v>0</v>
      </c>
      <c r="Z49" s="306">
        <f t="shared" si="127"/>
        <v>2833370</v>
      </c>
      <c r="AA49" s="306">
        <f t="shared" ref="AA49:AF49" si="128">SUM(AA50:AA52)</f>
        <v>881473</v>
      </c>
      <c r="AB49" s="306">
        <f t="shared" si="128"/>
        <v>669896</v>
      </c>
      <c r="AC49" s="306">
        <f t="shared" si="128"/>
        <v>74356</v>
      </c>
      <c r="AD49" s="306">
        <f t="shared" si="128"/>
        <v>544959</v>
      </c>
      <c r="AE49" s="306">
        <f t="shared" si="128"/>
        <v>0</v>
      </c>
      <c r="AF49" s="306">
        <f t="shared" si="128"/>
        <v>2170684</v>
      </c>
      <c r="AG49" s="306">
        <f t="shared" ref="AG49:AL49" si="129">SUM(AG50:AG52)</f>
        <v>797368</v>
      </c>
      <c r="AH49" s="306">
        <f t="shared" si="129"/>
        <v>431110</v>
      </c>
      <c r="AI49" s="306">
        <f t="shared" si="129"/>
        <v>55383</v>
      </c>
      <c r="AJ49" s="306">
        <f t="shared" si="129"/>
        <v>426352</v>
      </c>
      <c r="AK49" s="306">
        <f t="shared" si="129"/>
        <v>0</v>
      </c>
      <c r="AL49" s="306">
        <f t="shared" si="129"/>
        <v>1710213</v>
      </c>
      <c r="AM49" s="306">
        <f t="shared" ref="AM49:AR49" si="130">SUM(AM50:AM52)</f>
        <v>643521</v>
      </c>
      <c r="AN49" s="306">
        <f t="shared" si="130"/>
        <v>426111</v>
      </c>
      <c r="AO49" s="306">
        <f t="shared" si="130"/>
        <v>27215</v>
      </c>
      <c r="AP49" s="306">
        <f t="shared" si="130"/>
        <v>400131</v>
      </c>
      <c r="AQ49" s="306">
        <f t="shared" si="130"/>
        <v>1142</v>
      </c>
      <c r="AR49" s="306">
        <f t="shared" si="130"/>
        <v>1498120</v>
      </c>
      <c r="AS49" s="306">
        <f t="shared" ref="AS49:AX49" si="131">SUM(AS50:AS52)</f>
        <v>609307</v>
      </c>
      <c r="AT49" s="306">
        <f t="shared" si="131"/>
        <v>385667</v>
      </c>
      <c r="AU49" s="306">
        <f t="shared" si="131"/>
        <v>25133</v>
      </c>
      <c r="AV49" s="306">
        <f t="shared" si="131"/>
        <v>379485</v>
      </c>
      <c r="AW49" s="306">
        <f t="shared" si="131"/>
        <v>1142</v>
      </c>
      <c r="AX49" s="306">
        <f t="shared" si="131"/>
        <v>1400734</v>
      </c>
      <c r="AY49" s="306">
        <f t="shared" ref="AY49:BD49" si="132">SUM(AY50:AY52)</f>
        <v>570056</v>
      </c>
      <c r="AZ49" s="306">
        <f t="shared" si="132"/>
        <v>386856</v>
      </c>
      <c r="BA49" s="306">
        <f t="shared" si="132"/>
        <v>40994</v>
      </c>
      <c r="BB49" s="306">
        <f t="shared" si="132"/>
        <v>385227</v>
      </c>
      <c r="BC49" s="306">
        <f t="shared" si="132"/>
        <v>1158</v>
      </c>
      <c r="BD49" s="306">
        <f t="shared" si="132"/>
        <v>1384291</v>
      </c>
      <c r="BE49" s="306">
        <f t="shared" ref="BE49:BJ49" si="133">SUM(BE50:BE52)</f>
        <v>575484</v>
      </c>
      <c r="BF49" s="306">
        <f t="shared" si="133"/>
        <v>298407</v>
      </c>
      <c r="BG49" s="306">
        <f t="shared" si="133"/>
        <v>41648</v>
      </c>
      <c r="BH49" s="306">
        <f t="shared" si="133"/>
        <v>331154</v>
      </c>
      <c r="BI49" s="306">
        <f t="shared" si="133"/>
        <v>0</v>
      </c>
      <c r="BJ49" s="306">
        <f t="shared" si="133"/>
        <v>1246693</v>
      </c>
      <c r="BK49" s="306">
        <f t="shared" ref="BK49:BP49" si="134">SUM(BK50:BK52)</f>
        <v>547298</v>
      </c>
      <c r="BL49" s="306">
        <f t="shared" si="134"/>
        <v>303856</v>
      </c>
      <c r="BM49" s="306">
        <f t="shared" si="134"/>
        <v>71808</v>
      </c>
      <c r="BN49" s="306">
        <f t="shared" si="134"/>
        <v>379734</v>
      </c>
      <c r="BO49" s="306">
        <f t="shared" si="134"/>
        <v>0</v>
      </c>
      <c r="BP49" s="306">
        <f t="shared" si="134"/>
        <v>1302696</v>
      </c>
      <c r="BQ49" s="306">
        <f t="shared" ref="BQ49:BV49" si="135">SUM(BQ50:BQ52)</f>
        <v>543146</v>
      </c>
      <c r="BR49" s="306">
        <f t="shared" si="135"/>
        <v>275846</v>
      </c>
      <c r="BS49" s="306">
        <f t="shared" si="135"/>
        <v>52772</v>
      </c>
      <c r="BT49" s="306">
        <f t="shared" si="135"/>
        <v>338328</v>
      </c>
      <c r="BU49" s="306">
        <f t="shared" si="135"/>
        <v>0</v>
      </c>
      <c r="BV49" s="306">
        <f t="shared" si="135"/>
        <v>1210092</v>
      </c>
      <c r="BW49" s="306">
        <f t="shared" ref="BW49:CB49" si="136">SUM(BW50:BW52)</f>
        <v>513070</v>
      </c>
      <c r="BX49" s="306">
        <f t="shared" si="136"/>
        <v>246537</v>
      </c>
      <c r="BY49" s="306">
        <f t="shared" si="136"/>
        <v>47719</v>
      </c>
      <c r="BZ49" s="306">
        <f t="shared" si="136"/>
        <v>288430</v>
      </c>
      <c r="CA49" s="306">
        <f t="shared" si="136"/>
        <v>0</v>
      </c>
      <c r="CB49" s="306">
        <f t="shared" si="136"/>
        <v>1095756</v>
      </c>
      <c r="CC49" s="306">
        <f t="shared" ref="CC49:CH49" si="137">SUM(CC50:CC52)</f>
        <v>486380</v>
      </c>
      <c r="CD49" s="306">
        <f t="shared" si="137"/>
        <v>175702</v>
      </c>
      <c r="CE49" s="306">
        <f t="shared" si="137"/>
        <v>15241</v>
      </c>
      <c r="CF49" s="306">
        <f t="shared" si="137"/>
        <v>164006</v>
      </c>
      <c r="CG49" s="306">
        <f t="shared" si="137"/>
        <v>0</v>
      </c>
      <c r="CH49" s="306">
        <f t="shared" si="137"/>
        <v>841329</v>
      </c>
      <c r="CI49" s="306">
        <f t="shared" ref="CI49:CN49" si="138">SUM(CI50:CI52)</f>
        <v>460819</v>
      </c>
      <c r="CJ49" s="306">
        <f t="shared" si="138"/>
        <v>172489</v>
      </c>
      <c r="CK49" s="306">
        <f t="shared" si="138"/>
        <v>14561</v>
      </c>
      <c r="CL49" s="306">
        <f t="shared" si="138"/>
        <v>154344</v>
      </c>
      <c r="CM49" s="306">
        <f t="shared" si="138"/>
        <v>0</v>
      </c>
      <c r="CN49" s="306">
        <f t="shared" si="138"/>
        <v>802213</v>
      </c>
      <c r="CO49" s="306">
        <f t="shared" ref="CO49:CT49" si="139">SUM(CO50:CO52)</f>
        <v>453961</v>
      </c>
      <c r="CP49" s="306">
        <f t="shared" si="139"/>
        <v>150447</v>
      </c>
      <c r="CQ49" s="306">
        <f t="shared" si="139"/>
        <v>4539</v>
      </c>
      <c r="CR49" s="306">
        <f t="shared" si="139"/>
        <v>131296</v>
      </c>
      <c r="CS49" s="306">
        <f t="shared" si="139"/>
        <v>0</v>
      </c>
      <c r="CT49" s="306">
        <f t="shared" si="139"/>
        <v>740243</v>
      </c>
      <c r="CU49" s="306">
        <f t="shared" ref="CU49:CZ49" si="140">SUM(CU50:CU52)</f>
        <v>361037</v>
      </c>
      <c r="CV49" s="306">
        <f t="shared" si="140"/>
        <v>138045</v>
      </c>
      <c r="CW49" s="306">
        <f t="shared" si="140"/>
        <v>1133</v>
      </c>
      <c r="CX49" s="306">
        <f t="shared" si="140"/>
        <v>69392</v>
      </c>
      <c r="CY49" s="306">
        <f t="shared" si="140"/>
        <v>0</v>
      </c>
      <c r="CZ49" s="306">
        <f t="shared" si="140"/>
        <v>569607</v>
      </c>
      <c r="DA49" s="306">
        <f t="shared" ref="DA49:DF49" si="141">SUM(DA50:DA52)</f>
        <v>254184</v>
      </c>
      <c r="DB49" s="306">
        <f t="shared" si="141"/>
        <v>135613</v>
      </c>
      <c r="DC49" s="306">
        <f t="shared" si="141"/>
        <v>1000</v>
      </c>
      <c r="DD49" s="306">
        <f t="shared" si="141"/>
        <v>55737</v>
      </c>
      <c r="DE49" s="306">
        <f t="shared" si="141"/>
        <v>0</v>
      </c>
      <c r="DF49" s="306">
        <f t="shared" si="141"/>
        <v>446534</v>
      </c>
      <c r="DG49" s="306">
        <f t="shared" ref="DG49:DK49" si="142">SUM(DG50:DG52)</f>
        <v>230130</v>
      </c>
      <c r="DH49" s="306">
        <f t="shared" si="142"/>
        <v>132811</v>
      </c>
      <c r="DI49" s="306">
        <f t="shared" si="142"/>
        <v>175</v>
      </c>
      <c r="DJ49" s="306">
        <f t="shared" si="142"/>
        <v>51111</v>
      </c>
      <c r="DK49" s="306">
        <f t="shared" si="142"/>
        <v>0</v>
      </c>
      <c r="DL49" s="306">
        <f>SUM(DL50:DL52)</f>
        <v>414227</v>
      </c>
      <c r="DM49" s="306">
        <f t="shared" ref="DM49:DQ49" si="143">SUM(DM50:DM52)</f>
        <v>185765</v>
      </c>
      <c r="DN49" s="306">
        <f t="shared" si="143"/>
        <v>115576</v>
      </c>
      <c r="DO49" s="306">
        <f t="shared" si="143"/>
        <v>0</v>
      </c>
      <c r="DP49" s="306">
        <f t="shared" si="143"/>
        <v>45398</v>
      </c>
      <c r="DQ49" s="306">
        <f t="shared" si="143"/>
        <v>0</v>
      </c>
      <c r="DR49" s="306">
        <f>SUM(DR50:DR52)</f>
        <v>346739</v>
      </c>
      <c r="DS49" s="306">
        <f t="shared" ref="DS49:DW49" si="144">SUM(DS50:DS52)</f>
        <v>153333</v>
      </c>
      <c r="DT49" s="306">
        <f t="shared" si="144"/>
        <v>112004</v>
      </c>
      <c r="DU49" s="306">
        <f t="shared" si="144"/>
        <v>0</v>
      </c>
      <c r="DV49" s="306">
        <f t="shared" si="144"/>
        <v>35265</v>
      </c>
      <c r="DW49" s="306">
        <f t="shared" si="144"/>
        <v>0</v>
      </c>
      <c r="DX49" s="386">
        <f>SUM(DX50:DX52)</f>
        <v>300602</v>
      </c>
      <c r="DY49" s="306">
        <f t="shared" ref="DY49:EC49" si="145">SUM(DY50:DY52)</f>
        <v>126041</v>
      </c>
      <c r="DZ49" s="306">
        <f t="shared" si="145"/>
        <v>107448</v>
      </c>
      <c r="EA49" s="306">
        <f t="shared" si="145"/>
        <v>12975</v>
      </c>
      <c r="EB49" s="306">
        <f t="shared" si="145"/>
        <v>33252</v>
      </c>
      <c r="EC49" s="306">
        <f t="shared" si="145"/>
        <v>0</v>
      </c>
      <c r="ED49" s="386">
        <f>SUM(ED50:ED52)</f>
        <v>279716</v>
      </c>
      <c r="EE49" s="306">
        <f t="shared" ref="EE49:EI49" si="146">SUM(EE50:EE52)</f>
        <v>195266</v>
      </c>
      <c r="EF49" s="306">
        <f t="shared" si="146"/>
        <v>132261</v>
      </c>
      <c r="EG49" s="306">
        <f t="shared" si="146"/>
        <v>115888</v>
      </c>
      <c r="EH49" s="306">
        <f t="shared" si="146"/>
        <v>27884</v>
      </c>
      <c r="EI49" s="306">
        <f t="shared" si="146"/>
        <v>0</v>
      </c>
      <c r="EJ49" s="386">
        <f>SUM(EJ50:EJ52)</f>
        <v>471299</v>
      </c>
    </row>
    <row r="50" spans="2:140">
      <c r="B50" s="236" t="s">
        <v>168</v>
      </c>
      <c r="C50" s="307">
        <v>433827</v>
      </c>
      <c r="D50" s="307">
        <v>236474</v>
      </c>
      <c r="E50" s="307">
        <v>0</v>
      </c>
      <c r="F50" s="307">
        <v>45019</v>
      </c>
      <c r="G50" s="308">
        <v>0</v>
      </c>
      <c r="H50" s="307">
        <v>715320</v>
      </c>
      <c r="I50" s="307">
        <v>503361</v>
      </c>
      <c r="J50" s="307">
        <v>299124</v>
      </c>
      <c r="K50" s="307"/>
      <c r="L50" s="307">
        <v>44783</v>
      </c>
      <c r="M50" s="308"/>
      <c r="N50" s="307">
        <v>847268</v>
      </c>
      <c r="O50" s="307">
        <v>439547</v>
      </c>
      <c r="P50" s="307">
        <v>319513</v>
      </c>
      <c r="Q50" s="307">
        <v>0</v>
      </c>
      <c r="R50" s="307">
        <v>77659</v>
      </c>
      <c r="S50" s="308">
        <v>0</v>
      </c>
      <c r="T50" s="307">
        <v>836719</v>
      </c>
      <c r="U50" s="307">
        <v>443207</v>
      </c>
      <c r="V50" s="307">
        <v>284281</v>
      </c>
      <c r="W50" s="307">
        <v>0</v>
      </c>
      <c r="X50" s="307">
        <v>63929</v>
      </c>
      <c r="Y50" s="308"/>
      <c r="Z50" s="307">
        <v>791417</v>
      </c>
      <c r="AA50" s="307">
        <v>296961</v>
      </c>
      <c r="AB50" s="307">
        <v>201859</v>
      </c>
      <c r="AC50" s="307">
        <v>0</v>
      </c>
      <c r="AD50" s="307">
        <v>50657</v>
      </c>
      <c r="AE50" s="308">
        <v>0</v>
      </c>
      <c r="AF50" s="307">
        <v>549477</v>
      </c>
      <c r="AG50" s="307">
        <v>293904</v>
      </c>
      <c r="AH50" s="307">
        <v>144261</v>
      </c>
      <c r="AI50" s="307"/>
      <c r="AJ50" s="307">
        <v>12107</v>
      </c>
      <c r="AK50" s="308">
        <v>0</v>
      </c>
      <c r="AL50" s="307">
        <v>450272</v>
      </c>
      <c r="AM50" s="307">
        <v>232030</v>
      </c>
      <c r="AN50" s="307">
        <v>162185</v>
      </c>
      <c r="AO50" s="307">
        <v>0</v>
      </c>
      <c r="AP50" s="307">
        <v>15013</v>
      </c>
      <c r="AQ50" s="308">
        <v>0</v>
      </c>
      <c r="AR50" s="307">
        <v>409228</v>
      </c>
      <c r="AS50" s="307">
        <v>212538</v>
      </c>
      <c r="AT50" s="307">
        <v>149112</v>
      </c>
      <c r="AU50" s="307">
        <v>0</v>
      </c>
      <c r="AV50" s="307">
        <v>46635</v>
      </c>
      <c r="AW50" s="308">
        <v>0</v>
      </c>
      <c r="AX50" s="307">
        <v>408285</v>
      </c>
      <c r="AY50" s="307">
        <v>182423</v>
      </c>
      <c r="AZ50" s="307">
        <v>154785</v>
      </c>
      <c r="BA50" s="307">
        <v>0</v>
      </c>
      <c r="BB50" s="307">
        <v>70466</v>
      </c>
      <c r="BC50" s="308">
        <v>0</v>
      </c>
      <c r="BD50" s="307">
        <v>407674</v>
      </c>
      <c r="BE50" s="307">
        <v>210550</v>
      </c>
      <c r="BF50" s="307">
        <v>103991</v>
      </c>
      <c r="BG50" s="307">
        <v>0</v>
      </c>
      <c r="BH50" s="307">
        <v>58518</v>
      </c>
      <c r="BI50" s="308">
        <v>0</v>
      </c>
      <c r="BJ50" s="307">
        <v>373059</v>
      </c>
      <c r="BK50" s="307">
        <v>191195</v>
      </c>
      <c r="BL50" s="307">
        <v>116318</v>
      </c>
      <c r="BM50" s="307">
        <v>8308</v>
      </c>
      <c r="BN50" s="307">
        <v>46427</v>
      </c>
      <c r="BO50" s="308">
        <v>0</v>
      </c>
      <c r="BP50" s="307">
        <v>362248</v>
      </c>
      <c r="BQ50" s="307">
        <v>197696</v>
      </c>
      <c r="BR50" s="307">
        <v>100694</v>
      </c>
      <c r="BS50" s="307">
        <v>8308</v>
      </c>
      <c r="BT50" s="307">
        <v>41950</v>
      </c>
      <c r="BU50" s="308">
        <v>0</v>
      </c>
      <c r="BV50" s="307">
        <v>348648</v>
      </c>
      <c r="BW50" s="307">
        <v>193296</v>
      </c>
      <c r="BX50" s="307">
        <v>88499</v>
      </c>
      <c r="BY50" s="307">
        <v>8308</v>
      </c>
      <c r="BZ50" s="307">
        <v>35258</v>
      </c>
      <c r="CA50" s="308">
        <v>0</v>
      </c>
      <c r="CB50" s="307">
        <v>325361</v>
      </c>
      <c r="CC50" s="307">
        <v>185641</v>
      </c>
      <c r="CD50" s="307">
        <v>49573</v>
      </c>
      <c r="CE50" s="307">
        <v>0</v>
      </c>
      <c r="CF50" s="307">
        <v>22561</v>
      </c>
      <c r="CG50" s="308"/>
      <c r="CH50" s="307">
        <v>257775</v>
      </c>
      <c r="CI50" s="307">
        <v>152746</v>
      </c>
      <c r="CJ50" s="307">
        <v>48216</v>
      </c>
      <c r="CK50" s="307">
        <v>0</v>
      </c>
      <c r="CL50" s="307">
        <v>17568</v>
      </c>
      <c r="CM50" s="308">
        <v>0</v>
      </c>
      <c r="CN50" s="307">
        <v>218530</v>
      </c>
      <c r="CO50" s="307">
        <v>152884</v>
      </c>
      <c r="CP50" s="307">
        <v>44282</v>
      </c>
      <c r="CQ50" s="307">
        <v>0</v>
      </c>
      <c r="CR50" s="307">
        <v>9199</v>
      </c>
      <c r="CS50" s="308">
        <v>0</v>
      </c>
      <c r="CT50" s="307">
        <v>206365</v>
      </c>
      <c r="CU50" s="307">
        <v>139741</v>
      </c>
      <c r="CV50" s="307">
        <v>39220</v>
      </c>
      <c r="CW50" s="307">
        <v>0</v>
      </c>
      <c r="CX50" s="307">
        <v>9525</v>
      </c>
      <c r="CY50" s="308">
        <v>0</v>
      </c>
      <c r="CZ50" s="307">
        <v>188486</v>
      </c>
      <c r="DA50" s="307">
        <v>129514</v>
      </c>
      <c r="DB50" s="307">
        <v>37443</v>
      </c>
      <c r="DC50" s="307">
        <v>0</v>
      </c>
      <c r="DD50" s="307">
        <v>9868</v>
      </c>
      <c r="DE50" s="308">
        <v>0</v>
      </c>
      <c r="DF50" s="307">
        <v>176825</v>
      </c>
      <c r="DG50" s="307">
        <v>103187</v>
      </c>
      <c r="DH50" s="307">
        <v>37016</v>
      </c>
      <c r="DI50" s="307">
        <v>0</v>
      </c>
      <c r="DJ50" s="307">
        <v>10215</v>
      </c>
      <c r="DK50" s="308">
        <v>0</v>
      </c>
      <c r="DL50" s="307">
        <v>150418</v>
      </c>
      <c r="DM50" s="307">
        <v>91385</v>
      </c>
      <c r="DN50" s="307">
        <v>21350</v>
      </c>
      <c r="DO50" s="307">
        <v>0</v>
      </c>
      <c r="DP50" s="307">
        <v>6452</v>
      </c>
      <c r="DQ50" s="308">
        <v>0</v>
      </c>
      <c r="DR50" s="307">
        <v>119187</v>
      </c>
      <c r="DS50" s="307">
        <v>77062</v>
      </c>
      <c r="DT50" s="307">
        <v>18145</v>
      </c>
      <c r="DU50" s="307">
        <v>0</v>
      </c>
      <c r="DV50" s="307">
        <v>5165</v>
      </c>
      <c r="DW50" s="308">
        <v>0</v>
      </c>
      <c r="DX50" s="309">
        <v>100372</v>
      </c>
      <c r="DY50" s="307">
        <v>52445</v>
      </c>
      <c r="DZ50" s="307">
        <v>18527</v>
      </c>
      <c r="EA50" s="307"/>
      <c r="EB50" s="307">
        <v>5348</v>
      </c>
      <c r="EC50" s="308">
        <v>0</v>
      </c>
      <c r="ED50" s="309">
        <v>76320</v>
      </c>
      <c r="EE50" s="307">
        <v>62924</v>
      </c>
      <c r="EF50" s="307">
        <v>17807</v>
      </c>
      <c r="EG50" s="307"/>
      <c r="EH50" s="307"/>
      <c r="EI50" s="308">
        <v>0</v>
      </c>
      <c r="EJ50" s="309">
        <v>80731</v>
      </c>
    </row>
    <row r="51" spans="2:140" ht="22.5">
      <c r="B51" s="237" t="s">
        <v>169</v>
      </c>
      <c r="C51" s="309">
        <v>510417</v>
      </c>
      <c r="D51" s="309">
        <v>492665</v>
      </c>
      <c r="E51" s="309">
        <v>43266</v>
      </c>
      <c r="F51" s="309">
        <v>428260</v>
      </c>
      <c r="G51" s="310">
        <v>0</v>
      </c>
      <c r="H51" s="309">
        <v>1474608</v>
      </c>
      <c r="I51" s="309">
        <v>468423</v>
      </c>
      <c r="J51" s="309">
        <v>470041</v>
      </c>
      <c r="K51" s="309">
        <v>41003</v>
      </c>
      <c r="L51" s="309">
        <v>430359</v>
      </c>
      <c r="M51" s="310"/>
      <c r="N51" s="309">
        <v>1409826</v>
      </c>
      <c r="O51" s="309">
        <v>453512</v>
      </c>
      <c r="P51" s="309">
        <v>567955</v>
      </c>
      <c r="Q51" s="309">
        <v>59256</v>
      </c>
      <c r="R51" s="309">
        <v>368663</v>
      </c>
      <c r="S51" s="310">
        <v>0</v>
      </c>
      <c r="T51" s="309">
        <v>1449386</v>
      </c>
      <c r="U51" s="309">
        <v>410333</v>
      </c>
      <c r="V51" s="309">
        <v>470726</v>
      </c>
      <c r="W51" s="309">
        <v>56270</v>
      </c>
      <c r="X51" s="309">
        <v>394552</v>
      </c>
      <c r="Y51" s="310"/>
      <c r="Z51" s="309">
        <v>1331881</v>
      </c>
      <c r="AA51" s="309">
        <v>401469</v>
      </c>
      <c r="AB51" s="309">
        <v>391622</v>
      </c>
      <c r="AC51" s="309">
        <v>56727</v>
      </c>
      <c r="AD51" s="309">
        <v>336223</v>
      </c>
      <c r="AE51" s="310">
        <v>0</v>
      </c>
      <c r="AF51" s="309">
        <v>1186041</v>
      </c>
      <c r="AG51" s="309">
        <v>323753</v>
      </c>
      <c r="AH51" s="309">
        <v>243986</v>
      </c>
      <c r="AI51" s="309">
        <v>39087</v>
      </c>
      <c r="AJ51" s="309">
        <v>263960</v>
      </c>
      <c r="AK51" s="310">
        <v>0</v>
      </c>
      <c r="AL51" s="309">
        <v>870786</v>
      </c>
      <c r="AM51" s="309">
        <v>270182</v>
      </c>
      <c r="AN51" s="309">
        <v>227107</v>
      </c>
      <c r="AO51" s="309">
        <v>23101</v>
      </c>
      <c r="AP51" s="309">
        <v>234315</v>
      </c>
      <c r="AQ51" s="310">
        <v>0</v>
      </c>
      <c r="AR51" s="309">
        <v>754705</v>
      </c>
      <c r="AS51" s="309">
        <v>267648</v>
      </c>
      <c r="AT51" s="309">
        <v>189531</v>
      </c>
      <c r="AU51" s="309">
        <v>22790</v>
      </c>
      <c r="AV51" s="309">
        <v>201830</v>
      </c>
      <c r="AW51" s="310">
        <v>0</v>
      </c>
      <c r="AX51" s="309">
        <v>681799</v>
      </c>
      <c r="AY51" s="309">
        <v>236708</v>
      </c>
      <c r="AZ51" s="309">
        <v>186501</v>
      </c>
      <c r="BA51" s="309">
        <v>23071</v>
      </c>
      <c r="BB51" s="309">
        <v>183464</v>
      </c>
      <c r="BC51" s="310">
        <v>0</v>
      </c>
      <c r="BD51" s="309">
        <v>629744</v>
      </c>
      <c r="BE51" s="309">
        <v>222098</v>
      </c>
      <c r="BF51" s="309">
        <v>147380</v>
      </c>
      <c r="BG51" s="309">
        <v>23877</v>
      </c>
      <c r="BH51" s="309">
        <v>160477</v>
      </c>
      <c r="BI51" s="310">
        <v>0</v>
      </c>
      <c r="BJ51" s="309">
        <v>553832</v>
      </c>
      <c r="BK51" s="309">
        <v>220083</v>
      </c>
      <c r="BL51" s="309">
        <v>141942</v>
      </c>
      <c r="BM51" s="309">
        <v>24635</v>
      </c>
      <c r="BN51" s="309">
        <v>156514</v>
      </c>
      <c r="BO51" s="310">
        <v>0</v>
      </c>
      <c r="BP51" s="309">
        <v>543174</v>
      </c>
      <c r="BQ51" s="309">
        <v>211104</v>
      </c>
      <c r="BR51" s="309">
        <v>130192</v>
      </c>
      <c r="BS51" s="309">
        <v>25599</v>
      </c>
      <c r="BT51" s="309">
        <v>127488</v>
      </c>
      <c r="BU51" s="310">
        <v>0</v>
      </c>
      <c r="BV51" s="309">
        <v>494383</v>
      </c>
      <c r="BW51" s="309">
        <v>194301</v>
      </c>
      <c r="BX51" s="309">
        <v>115668</v>
      </c>
      <c r="BY51" s="309">
        <v>36059</v>
      </c>
      <c r="BZ51" s="309">
        <v>105701</v>
      </c>
      <c r="CA51" s="310">
        <v>0</v>
      </c>
      <c r="CB51" s="309">
        <v>451729</v>
      </c>
      <c r="CC51" s="309">
        <v>178544</v>
      </c>
      <c r="CD51" s="309">
        <v>83798</v>
      </c>
      <c r="CE51" s="309">
        <v>9683</v>
      </c>
      <c r="CF51" s="309">
        <v>70501</v>
      </c>
      <c r="CG51" s="310"/>
      <c r="CH51" s="309">
        <v>342526</v>
      </c>
      <c r="CI51" s="309">
        <v>165081</v>
      </c>
      <c r="CJ51" s="309">
        <v>81509</v>
      </c>
      <c r="CK51" s="309">
        <v>9904</v>
      </c>
      <c r="CL51" s="309">
        <v>66231</v>
      </c>
      <c r="CM51" s="310">
        <v>0</v>
      </c>
      <c r="CN51" s="309">
        <v>322725</v>
      </c>
      <c r="CO51" s="309">
        <v>139039</v>
      </c>
      <c r="CP51" s="309">
        <v>78163</v>
      </c>
      <c r="CQ51" s="309">
        <v>0</v>
      </c>
      <c r="CR51" s="309">
        <v>63107</v>
      </c>
      <c r="CS51" s="310">
        <v>0</v>
      </c>
      <c r="CT51" s="309">
        <v>280309</v>
      </c>
      <c r="CU51" s="309">
        <v>113891</v>
      </c>
      <c r="CV51" s="309">
        <v>72927</v>
      </c>
      <c r="CW51" s="309">
        <v>0</v>
      </c>
      <c r="CX51" s="309">
        <v>32334</v>
      </c>
      <c r="CY51" s="310">
        <v>0</v>
      </c>
      <c r="CZ51" s="309">
        <v>219152</v>
      </c>
      <c r="DA51" s="309">
        <v>73777</v>
      </c>
      <c r="DB51" s="309">
        <v>70275</v>
      </c>
      <c r="DC51" s="309">
        <v>0</v>
      </c>
      <c r="DD51" s="309">
        <v>27744</v>
      </c>
      <c r="DE51" s="310">
        <v>0</v>
      </c>
      <c r="DF51" s="309">
        <v>171796</v>
      </c>
      <c r="DG51" s="309">
        <v>56886</v>
      </c>
      <c r="DH51" s="309">
        <v>67710</v>
      </c>
      <c r="DI51" s="309">
        <v>0</v>
      </c>
      <c r="DJ51" s="309">
        <v>21705</v>
      </c>
      <c r="DK51" s="310">
        <v>0</v>
      </c>
      <c r="DL51" s="309">
        <v>146301</v>
      </c>
      <c r="DM51" s="309">
        <v>45338</v>
      </c>
      <c r="DN51" s="309">
        <v>66217</v>
      </c>
      <c r="DO51" s="309">
        <v>0</v>
      </c>
      <c r="DP51" s="309">
        <v>20687</v>
      </c>
      <c r="DQ51" s="310">
        <v>0</v>
      </c>
      <c r="DR51" s="309">
        <v>132242</v>
      </c>
      <c r="DS51" s="309">
        <v>24900</v>
      </c>
      <c r="DT51" s="309">
        <v>65476</v>
      </c>
      <c r="DU51" s="309">
        <v>0</v>
      </c>
      <c r="DV51" s="309">
        <v>19852</v>
      </c>
      <c r="DW51" s="310">
        <v>0</v>
      </c>
      <c r="DX51" s="309">
        <v>110228</v>
      </c>
      <c r="DY51" s="309">
        <v>20431</v>
      </c>
      <c r="DZ51" s="309">
        <v>62184</v>
      </c>
      <c r="EA51" s="309"/>
      <c r="EB51" s="309">
        <v>18820</v>
      </c>
      <c r="EC51" s="310">
        <v>0</v>
      </c>
      <c r="ED51" s="309">
        <v>101435</v>
      </c>
      <c r="EE51" s="309">
        <v>44483</v>
      </c>
      <c r="EF51" s="309">
        <v>51384</v>
      </c>
      <c r="EG51" s="309"/>
      <c r="EH51" s="309">
        <v>18710</v>
      </c>
      <c r="EI51" s="310">
        <v>0</v>
      </c>
      <c r="EJ51" s="309">
        <v>114577</v>
      </c>
    </row>
    <row r="52" spans="2:140" ht="12.75" thickBot="1">
      <c r="B52" s="236" t="s">
        <v>165</v>
      </c>
      <c r="C52" s="307">
        <v>350745</v>
      </c>
      <c r="D52" s="307">
        <v>211604</v>
      </c>
      <c r="E52" s="307">
        <v>23633</v>
      </c>
      <c r="F52" s="307">
        <v>269665</v>
      </c>
      <c r="G52" s="308">
        <v>0</v>
      </c>
      <c r="H52" s="307">
        <v>855647</v>
      </c>
      <c r="I52" s="307">
        <v>338580</v>
      </c>
      <c r="J52" s="307">
        <v>210708</v>
      </c>
      <c r="K52" s="307">
        <v>17571</v>
      </c>
      <c r="L52" s="307">
        <v>248739</v>
      </c>
      <c r="M52" s="308"/>
      <c r="N52" s="307">
        <v>815598</v>
      </c>
      <c r="O52" s="307">
        <v>325972</v>
      </c>
      <c r="P52" s="307">
        <v>218285</v>
      </c>
      <c r="Q52" s="307">
        <v>21057</v>
      </c>
      <c r="R52" s="307">
        <v>235296</v>
      </c>
      <c r="S52" s="308">
        <v>0</v>
      </c>
      <c r="T52" s="307">
        <v>800610</v>
      </c>
      <c r="U52" s="307">
        <v>279001</v>
      </c>
      <c r="V52" s="307">
        <v>175245</v>
      </c>
      <c r="W52" s="307">
        <v>53843</v>
      </c>
      <c r="X52" s="307">
        <v>201983</v>
      </c>
      <c r="Y52" s="308"/>
      <c r="Z52" s="307">
        <v>710072</v>
      </c>
      <c r="AA52" s="307">
        <v>183043</v>
      </c>
      <c r="AB52" s="307">
        <v>76415</v>
      </c>
      <c r="AC52" s="307">
        <v>17629</v>
      </c>
      <c r="AD52" s="307">
        <v>158079</v>
      </c>
      <c r="AE52" s="308">
        <v>0</v>
      </c>
      <c r="AF52" s="307">
        <v>435166</v>
      </c>
      <c r="AG52" s="307">
        <v>179711</v>
      </c>
      <c r="AH52" s="307">
        <v>42863</v>
      </c>
      <c r="AI52" s="307">
        <v>16296</v>
      </c>
      <c r="AJ52" s="307">
        <v>150285</v>
      </c>
      <c r="AK52" s="308">
        <v>0</v>
      </c>
      <c r="AL52" s="307">
        <v>389155</v>
      </c>
      <c r="AM52" s="307">
        <v>141309</v>
      </c>
      <c r="AN52" s="307">
        <v>36819</v>
      </c>
      <c r="AO52" s="307">
        <v>4114</v>
      </c>
      <c r="AP52" s="307">
        <v>150803</v>
      </c>
      <c r="AQ52" s="308">
        <v>1142</v>
      </c>
      <c r="AR52" s="307">
        <v>334187</v>
      </c>
      <c r="AS52" s="307">
        <v>129121</v>
      </c>
      <c r="AT52" s="307">
        <v>47024</v>
      </c>
      <c r="AU52" s="307">
        <v>2343</v>
      </c>
      <c r="AV52" s="307">
        <v>131020</v>
      </c>
      <c r="AW52" s="308">
        <v>1142</v>
      </c>
      <c r="AX52" s="307">
        <v>310650</v>
      </c>
      <c r="AY52" s="307">
        <v>150925</v>
      </c>
      <c r="AZ52" s="307">
        <v>45570</v>
      </c>
      <c r="BA52" s="307">
        <v>17923</v>
      </c>
      <c r="BB52" s="307">
        <v>131297</v>
      </c>
      <c r="BC52" s="308">
        <v>1158</v>
      </c>
      <c r="BD52" s="307">
        <v>346873</v>
      </c>
      <c r="BE52" s="307">
        <v>142836</v>
      </c>
      <c r="BF52" s="307">
        <v>47036</v>
      </c>
      <c r="BG52" s="307">
        <v>17771</v>
      </c>
      <c r="BH52" s="307">
        <v>112159</v>
      </c>
      <c r="BI52" s="308">
        <v>0</v>
      </c>
      <c r="BJ52" s="307">
        <v>319802</v>
      </c>
      <c r="BK52" s="307">
        <v>136020</v>
      </c>
      <c r="BL52" s="307">
        <v>45596</v>
      </c>
      <c r="BM52" s="307">
        <v>38865</v>
      </c>
      <c r="BN52" s="307">
        <v>176793</v>
      </c>
      <c r="BO52" s="308">
        <v>0</v>
      </c>
      <c r="BP52" s="307">
        <v>397274</v>
      </c>
      <c r="BQ52" s="307">
        <v>134346</v>
      </c>
      <c r="BR52" s="307">
        <v>44960</v>
      </c>
      <c r="BS52" s="307">
        <v>18865</v>
      </c>
      <c r="BT52" s="307">
        <v>168890</v>
      </c>
      <c r="BU52" s="308">
        <v>0</v>
      </c>
      <c r="BV52" s="307">
        <v>367061</v>
      </c>
      <c r="BW52" s="307">
        <v>125473</v>
      </c>
      <c r="BX52" s="307">
        <v>42370</v>
      </c>
      <c r="BY52" s="307">
        <v>3352</v>
      </c>
      <c r="BZ52" s="307">
        <v>147471</v>
      </c>
      <c r="CA52" s="308">
        <v>0</v>
      </c>
      <c r="CB52" s="307">
        <v>318666</v>
      </c>
      <c r="CC52" s="307">
        <v>122195</v>
      </c>
      <c r="CD52" s="307">
        <v>42331</v>
      </c>
      <c r="CE52" s="307">
        <v>5558</v>
      </c>
      <c r="CF52" s="307">
        <v>70944</v>
      </c>
      <c r="CG52" s="308"/>
      <c r="CH52" s="307">
        <v>241028</v>
      </c>
      <c r="CI52" s="307">
        <v>142992</v>
      </c>
      <c r="CJ52" s="307">
        <v>42764</v>
      </c>
      <c r="CK52" s="307">
        <v>4657</v>
      </c>
      <c r="CL52" s="307">
        <v>70545</v>
      </c>
      <c r="CM52" s="308">
        <v>0</v>
      </c>
      <c r="CN52" s="307">
        <v>260958</v>
      </c>
      <c r="CO52" s="307">
        <v>162038</v>
      </c>
      <c r="CP52" s="307">
        <v>28002</v>
      </c>
      <c r="CQ52" s="307">
        <v>4539</v>
      </c>
      <c r="CR52" s="307">
        <v>58990</v>
      </c>
      <c r="CS52" s="308">
        <v>0</v>
      </c>
      <c r="CT52" s="307">
        <v>253569</v>
      </c>
      <c r="CU52" s="307">
        <v>107405</v>
      </c>
      <c r="CV52" s="307">
        <v>25898</v>
      </c>
      <c r="CW52" s="307">
        <v>1133</v>
      </c>
      <c r="CX52" s="307">
        <v>27533</v>
      </c>
      <c r="CY52" s="308">
        <v>0</v>
      </c>
      <c r="CZ52" s="307">
        <v>161969</v>
      </c>
      <c r="DA52" s="307">
        <v>50893</v>
      </c>
      <c r="DB52" s="307">
        <v>27895</v>
      </c>
      <c r="DC52" s="307">
        <v>1000</v>
      </c>
      <c r="DD52" s="307">
        <v>18125</v>
      </c>
      <c r="DE52" s="308">
        <v>0</v>
      </c>
      <c r="DF52" s="307">
        <v>97913</v>
      </c>
      <c r="DG52" s="307">
        <v>70057</v>
      </c>
      <c r="DH52" s="307">
        <v>28085</v>
      </c>
      <c r="DI52" s="307">
        <v>175</v>
      </c>
      <c r="DJ52" s="307">
        <v>19191</v>
      </c>
      <c r="DK52" s="308">
        <v>0</v>
      </c>
      <c r="DL52" s="307">
        <v>117508</v>
      </c>
      <c r="DM52" s="307">
        <v>49042</v>
      </c>
      <c r="DN52" s="307">
        <v>28009</v>
      </c>
      <c r="DO52" s="307">
        <v>0</v>
      </c>
      <c r="DP52" s="307">
        <v>18259</v>
      </c>
      <c r="DQ52" s="308">
        <v>0</v>
      </c>
      <c r="DR52" s="307">
        <v>95310</v>
      </c>
      <c r="DS52" s="307">
        <v>51371</v>
      </c>
      <c r="DT52" s="307">
        <v>28383</v>
      </c>
      <c r="DU52" s="307">
        <v>0</v>
      </c>
      <c r="DV52" s="307">
        <v>10248</v>
      </c>
      <c r="DW52" s="308">
        <v>0</v>
      </c>
      <c r="DX52" s="309">
        <v>90002</v>
      </c>
      <c r="DY52" s="307">
        <v>53165</v>
      </c>
      <c r="DZ52" s="307">
        <v>26737</v>
      </c>
      <c r="EA52" s="307">
        <v>12975</v>
      </c>
      <c r="EB52" s="307">
        <v>9084</v>
      </c>
      <c r="EC52" s="308">
        <v>0</v>
      </c>
      <c r="ED52" s="309">
        <v>101961</v>
      </c>
      <c r="EE52" s="307">
        <v>87859</v>
      </c>
      <c r="EF52" s="307">
        <v>63070</v>
      </c>
      <c r="EG52" s="307">
        <v>115888</v>
      </c>
      <c r="EH52" s="307">
        <v>9174</v>
      </c>
      <c r="EI52" s="308">
        <v>0</v>
      </c>
      <c r="EJ52" s="309">
        <v>275991</v>
      </c>
    </row>
    <row r="53" spans="2:140" ht="12.75" thickTop="1">
      <c r="B53" s="238" t="s">
        <v>29</v>
      </c>
      <c r="C53" s="311">
        <v>1294989</v>
      </c>
      <c r="D53" s="311">
        <v>940743</v>
      </c>
      <c r="E53" s="311">
        <v>66899</v>
      </c>
      <c r="F53" s="311">
        <v>742944</v>
      </c>
      <c r="G53" s="311">
        <v>63837</v>
      </c>
      <c r="H53" s="311">
        <v>3109412</v>
      </c>
      <c r="I53" s="311">
        <f t="shared" ref="I53:N53" si="147">I49+I46</f>
        <v>1310364</v>
      </c>
      <c r="J53" s="311">
        <f t="shared" si="147"/>
        <v>979873</v>
      </c>
      <c r="K53" s="311">
        <f t="shared" si="147"/>
        <v>58574</v>
      </c>
      <c r="L53" s="311">
        <f t="shared" si="147"/>
        <v>723881</v>
      </c>
      <c r="M53" s="311">
        <f t="shared" si="147"/>
        <v>84745</v>
      </c>
      <c r="N53" s="311">
        <f t="shared" si="147"/>
        <v>3157437</v>
      </c>
      <c r="O53" s="311">
        <f t="shared" ref="O53:T53" si="148">O49+O46</f>
        <v>1219031</v>
      </c>
      <c r="P53" s="311">
        <f t="shared" si="148"/>
        <v>1105753</v>
      </c>
      <c r="Q53" s="311">
        <f t="shared" si="148"/>
        <v>80313</v>
      </c>
      <c r="R53" s="311">
        <f t="shared" si="148"/>
        <v>681618</v>
      </c>
      <c r="S53" s="311">
        <f t="shared" si="148"/>
        <v>101304</v>
      </c>
      <c r="T53" s="311">
        <f t="shared" si="148"/>
        <v>3188019</v>
      </c>
      <c r="U53" s="311">
        <f t="shared" ref="U53:Z53" si="149">U49+U46</f>
        <v>1132541</v>
      </c>
      <c r="V53" s="311">
        <f t="shared" si="149"/>
        <v>930252</v>
      </c>
      <c r="W53" s="311">
        <f t="shared" si="149"/>
        <v>110113</v>
      </c>
      <c r="X53" s="311">
        <f t="shared" si="149"/>
        <v>660464</v>
      </c>
      <c r="Y53" s="311">
        <f t="shared" si="149"/>
        <v>117062</v>
      </c>
      <c r="Z53" s="311">
        <f t="shared" si="149"/>
        <v>2950432</v>
      </c>
      <c r="AA53" s="311">
        <f t="shared" ref="AA53:AF53" si="150">AA49+AA46</f>
        <v>881473</v>
      </c>
      <c r="AB53" s="311">
        <f t="shared" si="150"/>
        <v>669896</v>
      </c>
      <c r="AC53" s="311">
        <f t="shared" si="150"/>
        <v>74356</v>
      </c>
      <c r="AD53" s="311">
        <f t="shared" si="150"/>
        <v>544959</v>
      </c>
      <c r="AE53" s="311">
        <f t="shared" si="150"/>
        <v>134759</v>
      </c>
      <c r="AF53" s="311">
        <f t="shared" si="150"/>
        <v>2305443</v>
      </c>
      <c r="AG53" s="311">
        <f t="shared" ref="AG53:AL53" si="151">AG49+AG46</f>
        <v>797368</v>
      </c>
      <c r="AH53" s="311">
        <f t="shared" si="151"/>
        <v>431169</v>
      </c>
      <c r="AI53" s="311">
        <f t="shared" si="151"/>
        <v>55383</v>
      </c>
      <c r="AJ53" s="311">
        <f t="shared" si="151"/>
        <v>426352</v>
      </c>
      <c r="AK53" s="311">
        <f t="shared" si="151"/>
        <v>293090</v>
      </c>
      <c r="AL53" s="311">
        <f t="shared" si="151"/>
        <v>2003362</v>
      </c>
      <c r="AM53" s="311">
        <f t="shared" ref="AM53:AR53" si="152">AM49+AM46</f>
        <v>643521</v>
      </c>
      <c r="AN53" s="311">
        <f t="shared" si="152"/>
        <v>426165</v>
      </c>
      <c r="AO53" s="311">
        <f t="shared" si="152"/>
        <v>27215</v>
      </c>
      <c r="AP53" s="311">
        <f t="shared" si="152"/>
        <v>400131</v>
      </c>
      <c r="AQ53" s="311">
        <f t="shared" si="152"/>
        <v>214620</v>
      </c>
      <c r="AR53" s="311">
        <f t="shared" si="152"/>
        <v>1711652</v>
      </c>
      <c r="AS53" s="311">
        <f t="shared" ref="AS53:AX53" si="153">AS49+AS46</f>
        <v>609307</v>
      </c>
      <c r="AT53" s="311">
        <f t="shared" si="153"/>
        <v>385717</v>
      </c>
      <c r="AU53" s="311">
        <f t="shared" si="153"/>
        <v>25133</v>
      </c>
      <c r="AV53" s="311">
        <f t="shared" si="153"/>
        <v>379485</v>
      </c>
      <c r="AW53" s="311">
        <f t="shared" si="153"/>
        <v>1142</v>
      </c>
      <c r="AX53" s="311">
        <f t="shared" si="153"/>
        <v>1585433</v>
      </c>
      <c r="AY53" s="311">
        <f t="shared" ref="AY53:BD53" si="154">AY49+AY46</f>
        <v>570056</v>
      </c>
      <c r="AZ53" s="311">
        <f t="shared" si="154"/>
        <v>386919</v>
      </c>
      <c r="BA53" s="311">
        <f t="shared" si="154"/>
        <v>40994</v>
      </c>
      <c r="BB53" s="311">
        <f t="shared" si="154"/>
        <v>385227</v>
      </c>
      <c r="BC53" s="311">
        <f t="shared" si="154"/>
        <v>181617</v>
      </c>
      <c r="BD53" s="311">
        <f t="shared" si="154"/>
        <v>1564813</v>
      </c>
      <c r="BE53" s="311">
        <f t="shared" ref="BE53:BJ53" si="155">BE49+BE46</f>
        <v>575484</v>
      </c>
      <c r="BF53" s="311">
        <f t="shared" si="155"/>
        <v>298467</v>
      </c>
      <c r="BG53" s="311">
        <f t="shared" si="155"/>
        <v>41648</v>
      </c>
      <c r="BH53" s="311">
        <f t="shared" si="155"/>
        <v>331154</v>
      </c>
      <c r="BI53" s="311">
        <f t="shared" si="155"/>
        <v>134520</v>
      </c>
      <c r="BJ53" s="311">
        <f t="shared" si="155"/>
        <v>1381273</v>
      </c>
      <c r="BK53" s="311">
        <f t="shared" ref="BK53:BP53" si="156">BK49+BK46</f>
        <v>547298</v>
      </c>
      <c r="BL53" s="311">
        <f t="shared" si="156"/>
        <v>303856</v>
      </c>
      <c r="BM53" s="311">
        <f t="shared" si="156"/>
        <v>71808</v>
      </c>
      <c r="BN53" s="311">
        <f t="shared" si="156"/>
        <v>379734</v>
      </c>
      <c r="BO53" s="311">
        <f t="shared" si="156"/>
        <v>147592</v>
      </c>
      <c r="BP53" s="311">
        <f t="shared" si="156"/>
        <v>1302696</v>
      </c>
      <c r="BQ53" s="311">
        <f t="shared" ref="BQ53:BV53" si="157">BQ49+BQ46</f>
        <v>543146</v>
      </c>
      <c r="BR53" s="311">
        <f t="shared" si="157"/>
        <v>275846</v>
      </c>
      <c r="BS53" s="311">
        <f t="shared" si="157"/>
        <v>52772</v>
      </c>
      <c r="BT53" s="311">
        <f t="shared" si="157"/>
        <v>338328</v>
      </c>
      <c r="BU53" s="311">
        <f t="shared" si="157"/>
        <v>133392</v>
      </c>
      <c r="BV53" s="311">
        <f t="shared" si="157"/>
        <v>1343484</v>
      </c>
      <c r="BW53" s="311">
        <f t="shared" ref="BW53:CB53" si="158">BW49+BW46</f>
        <v>513070</v>
      </c>
      <c r="BX53" s="311">
        <f t="shared" si="158"/>
        <v>246537</v>
      </c>
      <c r="BY53" s="311">
        <f t="shared" si="158"/>
        <v>47719</v>
      </c>
      <c r="BZ53" s="311">
        <f t="shared" si="158"/>
        <v>288430</v>
      </c>
      <c r="CA53" s="311">
        <f t="shared" si="158"/>
        <v>160490</v>
      </c>
      <c r="CB53" s="311">
        <f t="shared" si="158"/>
        <v>1256246</v>
      </c>
      <c r="CC53" s="311">
        <f t="shared" ref="CC53:CH53" si="159">CC49+CC46</f>
        <v>486380</v>
      </c>
      <c r="CD53" s="311">
        <f t="shared" si="159"/>
        <v>175702</v>
      </c>
      <c r="CE53" s="311">
        <f t="shared" si="159"/>
        <v>15241</v>
      </c>
      <c r="CF53" s="311">
        <f t="shared" si="159"/>
        <v>164006</v>
      </c>
      <c r="CG53" s="311">
        <f t="shared" si="159"/>
        <v>146152</v>
      </c>
      <c r="CH53" s="311">
        <f t="shared" si="159"/>
        <v>987481</v>
      </c>
      <c r="CI53" s="311">
        <f t="shared" ref="CI53:CN53" si="160">CI49+CI46</f>
        <v>460819</v>
      </c>
      <c r="CJ53" s="311">
        <f t="shared" si="160"/>
        <v>172489</v>
      </c>
      <c r="CK53" s="311">
        <f t="shared" si="160"/>
        <v>14561</v>
      </c>
      <c r="CL53" s="311">
        <f t="shared" si="160"/>
        <v>154344</v>
      </c>
      <c r="CM53" s="311">
        <f t="shared" si="160"/>
        <v>133436</v>
      </c>
      <c r="CN53" s="311">
        <f t="shared" si="160"/>
        <v>935649</v>
      </c>
      <c r="CO53" s="311">
        <f t="shared" ref="CO53:CT53" si="161">CO49+CO46</f>
        <v>453961</v>
      </c>
      <c r="CP53" s="311">
        <f t="shared" si="161"/>
        <v>150447</v>
      </c>
      <c r="CQ53" s="311">
        <f t="shared" si="161"/>
        <v>4539</v>
      </c>
      <c r="CR53" s="311">
        <f t="shared" si="161"/>
        <v>131296</v>
      </c>
      <c r="CS53" s="311">
        <f t="shared" si="161"/>
        <v>67174</v>
      </c>
      <c r="CT53" s="311">
        <f t="shared" si="161"/>
        <v>807417</v>
      </c>
      <c r="CU53" s="311">
        <f t="shared" ref="CU53:CZ53" si="162">CU49+CU46</f>
        <v>361037</v>
      </c>
      <c r="CV53" s="311">
        <f t="shared" si="162"/>
        <v>138045</v>
      </c>
      <c r="CW53" s="311">
        <f t="shared" si="162"/>
        <v>1133</v>
      </c>
      <c r="CX53" s="311">
        <f t="shared" si="162"/>
        <v>69392</v>
      </c>
      <c r="CY53" s="311">
        <f t="shared" si="162"/>
        <v>68435</v>
      </c>
      <c r="CZ53" s="311">
        <f t="shared" si="162"/>
        <v>638042</v>
      </c>
      <c r="DA53" s="311">
        <f t="shared" ref="DA53:DF53" si="163">DA49+DA46</f>
        <v>254184</v>
      </c>
      <c r="DB53" s="311">
        <f t="shared" si="163"/>
        <v>135613</v>
      </c>
      <c r="DC53" s="311">
        <f t="shared" si="163"/>
        <v>1000</v>
      </c>
      <c r="DD53" s="311">
        <f t="shared" si="163"/>
        <v>55737</v>
      </c>
      <c r="DE53" s="311">
        <f t="shared" si="163"/>
        <v>70580</v>
      </c>
      <c r="DF53" s="311">
        <f t="shared" si="163"/>
        <v>517114</v>
      </c>
      <c r="DG53" s="311">
        <f t="shared" ref="DG53:DL53" si="164">DG49+DG46</f>
        <v>230130</v>
      </c>
      <c r="DH53" s="311">
        <f t="shared" si="164"/>
        <v>132811</v>
      </c>
      <c r="DI53" s="311">
        <f t="shared" si="164"/>
        <v>175</v>
      </c>
      <c r="DJ53" s="311">
        <f t="shared" si="164"/>
        <v>51111</v>
      </c>
      <c r="DK53" s="311">
        <f t="shared" si="164"/>
        <v>58682</v>
      </c>
      <c r="DL53" s="311">
        <f t="shared" si="164"/>
        <v>472909</v>
      </c>
      <c r="DM53" s="311">
        <f t="shared" ref="DM53:DR53" si="165">DM49+DM46</f>
        <v>185765</v>
      </c>
      <c r="DN53" s="311">
        <f t="shared" si="165"/>
        <v>115576</v>
      </c>
      <c r="DO53" s="311">
        <f t="shared" si="165"/>
        <v>0</v>
      </c>
      <c r="DP53" s="311">
        <f t="shared" si="165"/>
        <v>45398</v>
      </c>
      <c r="DQ53" s="311">
        <f t="shared" si="165"/>
        <v>48694</v>
      </c>
      <c r="DR53" s="311">
        <f t="shared" si="165"/>
        <v>395433</v>
      </c>
      <c r="DS53" s="311">
        <f t="shared" ref="DS53:DX53" si="166">DS49+DS46</f>
        <v>153333</v>
      </c>
      <c r="DT53" s="311">
        <f t="shared" si="166"/>
        <v>112004</v>
      </c>
      <c r="DU53" s="311">
        <f t="shared" si="166"/>
        <v>0</v>
      </c>
      <c r="DV53" s="311">
        <f t="shared" si="166"/>
        <v>35265</v>
      </c>
      <c r="DW53" s="311">
        <f t="shared" si="166"/>
        <v>48628</v>
      </c>
      <c r="DX53" s="311">
        <f t="shared" si="166"/>
        <v>349230</v>
      </c>
      <c r="DY53" s="311">
        <f t="shared" ref="DY53:ED53" si="167">DY49+DY46</f>
        <v>126041</v>
      </c>
      <c r="DZ53" s="311">
        <f t="shared" si="167"/>
        <v>107448</v>
      </c>
      <c r="EA53" s="311">
        <f t="shared" si="167"/>
        <v>12975</v>
      </c>
      <c r="EB53" s="311">
        <f t="shared" si="167"/>
        <v>33252</v>
      </c>
      <c r="EC53" s="311">
        <f t="shared" si="167"/>
        <v>45303</v>
      </c>
      <c r="ED53" s="311">
        <f t="shared" si="167"/>
        <v>325019</v>
      </c>
      <c r="EE53" s="311">
        <f t="shared" ref="EE53:EJ53" si="168">EE49+EE46</f>
        <v>195266</v>
      </c>
      <c r="EF53" s="311">
        <f t="shared" si="168"/>
        <v>132261</v>
      </c>
      <c r="EG53" s="311">
        <f t="shared" si="168"/>
        <v>115888</v>
      </c>
      <c r="EH53" s="311">
        <f t="shared" si="168"/>
        <v>27884</v>
      </c>
      <c r="EI53" s="311">
        <f t="shared" si="168"/>
        <v>400888</v>
      </c>
      <c r="EJ53" s="311">
        <f t="shared" si="168"/>
        <v>872187</v>
      </c>
    </row>
    <row r="56" spans="2:140" ht="12.75" customHeight="1">
      <c r="B56" s="239" t="s">
        <v>411</v>
      </c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</row>
    <row r="58" spans="2:140">
      <c r="G58" s="230"/>
      <c r="H58" s="231"/>
      <c r="I58" s="231"/>
      <c r="J58" s="231"/>
      <c r="K58" s="231"/>
      <c r="L58" s="231"/>
      <c r="M58" s="231"/>
      <c r="N58" s="231"/>
      <c r="O58" s="231"/>
      <c r="P58" s="231"/>
      <c r="Q58" s="231"/>
      <c r="R58" s="231"/>
      <c r="S58" s="231"/>
      <c r="T58" s="231"/>
      <c r="U58" s="231"/>
      <c r="V58" s="231"/>
      <c r="W58" s="231"/>
      <c r="X58" s="231"/>
      <c r="Y58" s="231"/>
      <c r="Z58" s="231"/>
      <c r="AA58" s="231"/>
      <c r="AB58" s="231"/>
      <c r="AC58" s="231"/>
      <c r="AD58" s="231"/>
      <c r="AE58" s="231"/>
      <c r="AF58" s="231"/>
      <c r="AG58" s="231"/>
      <c r="AH58" s="231"/>
      <c r="AI58" s="231"/>
      <c r="AJ58" s="231"/>
      <c r="AK58" s="231"/>
      <c r="AL58" s="231"/>
      <c r="AM58" s="231"/>
      <c r="AN58" s="231"/>
      <c r="AO58" s="231"/>
      <c r="AP58" s="231"/>
      <c r="AQ58" s="231"/>
      <c r="AR58" s="231"/>
      <c r="AS58" s="231"/>
      <c r="AT58" s="231"/>
      <c r="AU58" s="231"/>
      <c r="AV58" s="231"/>
      <c r="AW58" s="231"/>
      <c r="AX58" s="231"/>
      <c r="AY58" s="231"/>
      <c r="AZ58" s="231"/>
      <c r="BA58" s="231"/>
      <c r="BB58" s="231"/>
      <c r="BC58" s="231"/>
      <c r="BD58" s="231"/>
      <c r="BE58" s="231"/>
      <c r="BF58" s="231"/>
      <c r="BG58" s="231"/>
      <c r="BH58" s="231"/>
      <c r="BI58" s="231"/>
      <c r="BJ58" s="231"/>
      <c r="BK58" s="231"/>
      <c r="BL58" s="231"/>
      <c r="BM58" s="231"/>
      <c r="BN58" s="231"/>
      <c r="BO58" s="231"/>
      <c r="BP58" s="231"/>
      <c r="BQ58" s="231"/>
      <c r="BR58" s="231"/>
      <c r="BS58" s="231"/>
      <c r="BT58" s="231"/>
      <c r="BU58" s="231"/>
      <c r="BV58" s="231"/>
      <c r="BW58" s="231"/>
      <c r="BX58" s="231"/>
      <c r="BY58" s="231"/>
      <c r="BZ58" s="231"/>
      <c r="CA58" s="231"/>
      <c r="CB58" s="231"/>
      <c r="CC58" s="231"/>
      <c r="CD58" s="231"/>
      <c r="CE58" s="231"/>
      <c r="CF58" s="231"/>
      <c r="CG58" s="231"/>
      <c r="CH58" s="231"/>
      <c r="CI58" s="231"/>
      <c r="CJ58" s="231"/>
      <c r="CK58" s="231"/>
      <c r="CL58" s="231"/>
      <c r="CM58" s="231"/>
      <c r="CN58" s="231"/>
      <c r="CO58" s="231"/>
      <c r="CP58" s="231"/>
      <c r="CQ58" s="231"/>
      <c r="CR58" s="231"/>
      <c r="CS58" s="231"/>
      <c r="CT58" s="231"/>
      <c r="CU58" s="231"/>
      <c r="CV58" s="231"/>
      <c r="CW58" s="231"/>
      <c r="CX58" s="231"/>
      <c r="CY58" s="231"/>
      <c r="CZ58" s="231"/>
      <c r="DA58" s="231"/>
      <c r="DB58" s="231"/>
      <c r="DC58" s="231"/>
      <c r="DD58" s="231"/>
      <c r="DE58" s="231"/>
      <c r="DF58" s="231"/>
      <c r="DG58" s="231"/>
      <c r="DH58" s="231"/>
      <c r="DI58" s="231"/>
      <c r="DJ58" s="231"/>
      <c r="DK58" s="231"/>
      <c r="DL58" s="231"/>
      <c r="DM58" s="231" t="s">
        <v>0</v>
      </c>
    </row>
    <row r="59" spans="2:140" ht="12.75" thickBot="1">
      <c r="C59" s="538" t="s">
        <v>117</v>
      </c>
      <c r="D59" s="537"/>
      <c r="E59" s="537"/>
      <c r="F59" s="537"/>
      <c r="G59" s="537"/>
      <c r="H59" s="536" t="s">
        <v>429</v>
      </c>
      <c r="I59" s="537"/>
      <c r="J59" s="537"/>
      <c r="K59" s="537"/>
      <c r="L59" s="537"/>
      <c r="M59" s="536" t="s">
        <v>435</v>
      </c>
      <c r="N59" s="537"/>
      <c r="O59" s="537"/>
      <c r="P59" s="537"/>
      <c r="Q59" s="537"/>
      <c r="R59" s="538" t="s">
        <v>440</v>
      </c>
      <c r="S59" s="537"/>
      <c r="T59" s="537"/>
      <c r="U59" s="537"/>
      <c r="V59" s="537"/>
      <c r="W59" s="538" t="s">
        <v>443</v>
      </c>
      <c r="X59" s="537"/>
      <c r="Y59" s="537"/>
      <c r="Z59" s="537"/>
      <c r="AA59" s="537"/>
      <c r="AB59" s="538" t="s">
        <v>454</v>
      </c>
      <c r="AC59" s="537"/>
      <c r="AD59" s="537"/>
      <c r="AE59" s="537"/>
      <c r="AF59" s="537"/>
      <c r="AG59" s="538" t="s">
        <v>464</v>
      </c>
      <c r="AH59" s="537"/>
      <c r="AI59" s="537"/>
      <c r="AJ59" s="537"/>
      <c r="AK59" s="537"/>
      <c r="AL59" s="538" t="s">
        <v>505</v>
      </c>
      <c r="AM59" s="537"/>
      <c r="AN59" s="537"/>
      <c r="AO59" s="537"/>
      <c r="AP59" s="537"/>
      <c r="AQ59" s="538" t="s">
        <v>531</v>
      </c>
      <c r="AR59" s="537"/>
      <c r="AS59" s="537"/>
      <c r="AT59" s="537"/>
      <c r="AU59" s="537"/>
      <c r="AV59" s="538" t="s">
        <v>537</v>
      </c>
      <c r="AW59" s="537"/>
      <c r="AX59" s="537"/>
      <c r="AY59" s="537"/>
      <c r="AZ59" s="537"/>
      <c r="BA59" s="538" t="s">
        <v>541</v>
      </c>
      <c r="BB59" s="537"/>
      <c r="BC59" s="537"/>
      <c r="BD59" s="537"/>
      <c r="BE59" s="537"/>
      <c r="BF59" s="538" t="s">
        <v>545</v>
      </c>
      <c r="BG59" s="537"/>
      <c r="BH59" s="537"/>
      <c r="BI59" s="537"/>
      <c r="BJ59" s="537"/>
      <c r="BK59" s="538" t="s">
        <v>550</v>
      </c>
      <c r="BL59" s="537"/>
      <c r="BM59" s="537"/>
      <c r="BN59" s="537"/>
      <c r="BO59" s="537"/>
      <c r="BP59" s="538" t="s">
        <v>555</v>
      </c>
      <c r="BQ59" s="537"/>
      <c r="BR59" s="537"/>
      <c r="BS59" s="537"/>
      <c r="BT59" s="537"/>
      <c r="BU59" s="538" t="s">
        <v>557</v>
      </c>
      <c r="BV59" s="537"/>
      <c r="BW59" s="537"/>
      <c r="BX59" s="537"/>
      <c r="BY59" s="537"/>
      <c r="BZ59" s="538" t="s">
        <v>559</v>
      </c>
      <c r="CA59" s="537"/>
      <c r="CB59" s="537"/>
      <c r="CC59" s="537"/>
      <c r="CD59" s="537"/>
      <c r="CE59" s="538" t="s">
        <v>563</v>
      </c>
      <c r="CF59" s="537"/>
      <c r="CG59" s="537"/>
      <c r="CH59" s="537"/>
      <c r="CI59" s="537"/>
      <c r="CJ59" s="538" t="s">
        <v>564</v>
      </c>
      <c r="CK59" s="537"/>
      <c r="CL59" s="537"/>
      <c r="CM59" s="537"/>
      <c r="CN59" s="537"/>
      <c r="CO59" s="538" t="s">
        <v>567</v>
      </c>
      <c r="CP59" s="537"/>
      <c r="CQ59" s="537"/>
      <c r="CR59" s="537"/>
      <c r="CS59" s="537"/>
      <c r="CT59" s="538" t="s">
        <v>569</v>
      </c>
      <c r="CU59" s="537"/>
      <c r="CV59" s="537"/>
      <c r="CW59" s="537"/>
      <c r="CX59" s="537"/>
      <c r="CY59" s="538" t="s">
        <v>572</v>
      </c>
      <c r="CZ59" s="537"/>
      <c r="DA59" s="537"/>
      <c r="DB59" s="537"/>
      <c r="DC59" s="537"/>
      <c r="DD59" s="538" t="s">
        <v>575</v>
      </c>
      <c r="DE59" s="537"/>
      <c r="DF59" s="537"/>
      <c r="DG59" s="537"/>
      <c r="DH59" s="537"/>
      <c r="DI59" s="538">
        <v>43800</v>
      </c>
      <c r="DJ59" s="537"/>
      <c r="DK59" s="537"/>
      <c r="DL59" s="537"/>
      <c r="DM59" s="537"/>
    </row>
    <row r="60" spans="2:140" ht="23.25" thickBot="1">
      <c r="B60" s="248" t="s">
        <v>179</v>
      </c>
      <c r="C60" s="249" t="s">
        <v>180</v>
      </c>
      <c r="D60" s="249" t="s">
        <v>181</v>
      </c>
      <c r="E60" s="249" t="s">
        <v>182</v>
      </c>
      <c r="F60" s="249" t="s">
        <v>183</v>
      </c>
      <c r="G60" s="249" t="s">
        <v>161</v>
      </c>
      <c r="H60" s="234" t="s">
        <v>180</v>
      </c>
      <c r="I60" s="249" t="s">
        <v>181</v>
      </c>
      <c r="J60" s="249" t="s">
        <v>182</v>
      </c>
      <c r="K60" s="249" t="s">
        <v>183</v>
      </c>
      <c r="L60" s="249" t="s">
        <v>161</v>
      </c>
      <c r="M60" s="234" t="s">
        <v>180</v>
      </c>
      <c r="N60" s="249" t="s">
        <v>181</v>
      </c>
      <c r="O60" s="249" t="s">
        <v>182</v>
      </c>
      <c r="P60" s="249" t="s">
        <v>183</v>
      </c>
      <c r="Q60" s="249" t="s">
        <v>161</v>
      </c>
      <c r="R60" s="234" t="s">
        <v>180</v>
      </c>
      <c r="S60" s="249" t="s">
        <v>181</v>
      </c>
      <c r="T60" s="249" t="s">
        <v>182</v>
      </c>
      <c r="U60" s="249" t="s">
        <v>183</v>
      </c>
      <c r="V60" s="249" t="s">
        <v>161</v>
      </c>
      <c r="W60" s="234" t="s">
        <v>180</v>
      </c>
      <c r="X60" s="249" t="s">
        <v>181</v>
      </c>
      <c r="Y60" s="249" t="s">
        <v>182</v>
      </c>
      <c r="Z60" s="249" t="s">
        <v>183</v>
      </c>
      <c r="AA60" s="249" t="s">
        <v>161</v>
      </c>
      <c r="AB60" s="234" t="s">
        <v>180</v>
      </c>
      <c r="AC60" s="249" t="s">
        <v>181</v>
      </c>
      <c r="AD60" s="249" t="s">
        <v>182</v>
      </c>
      <c r="AE60" s="249" t="s">
        <v>183</v>
      </c>
      <c r="AF60" s="249" t="s">
        <v>161</v>
      </c>
      <c r="AG60" s="234" t="s">
        <v>180</v>
      </c>
      <c r="AH60" s="249" t="s">
        <v>181</v>
      </c>
      <c r="AI60" s="249" t="s">
        <v>182</v>
      </c>
      <c r="AJ60" s="249" t="s">
        <v>183</v>
      </c>
      <c r="AK60" s="249" t="s">
        <v>161</v>
      </c>
      <c r="AL60" s="234" t="s">
        <v>180</v>
      </c>
      <c r="AM60" s="249" t="s">
        <v>181</v>
      </c>
      <c r="AN60" s="249" t="s">
        <v>182</v>
      </c>
      <c r="AO60" s="249" t="s">
        <v>183</v>
      </c>
      <c r="AP60" s="249" t="s">
        <v>161</v>
      </c>
      <c r="AQ60" s="234" t="s">
        <v>180</v>
      </c>
      <c r="AR60" s="249" t="s">
        <v>181</v>
      </c>
      <c r="AS60" s="249" t="s">
        <v>182</v>
      </c>
      <c r="AT60" s="249" t="s">
        <v>183</v>
      </c>
      <c r="AU60" s="249" t="s">
        <v>161</v>
      </c>
      <c r="AV60" s="234" t="s">
        <v>180</v>
      </c>
      <c r="AW60" s="249" t="s">
        <v>181</v>
      </c>
      <c r="AX60" s="249" t="s">
        <v>182</v>
      </c>
      <c r="AY60" s="249" t="s">
        <v>183</v>
      </c>
      <c r="AZ60" s="249" t="s">
        <v>161</v>
      </c>
      <c r="BA60" s="234" t="s">
        <v>180</v>
      </c>
      <c r="BB60" s="249" t="s">
        <v>181</v>
      </c>
      <c r="BC60" s="249" t="s">
        <v>182</v>
      </c>
      <c r="BD60" s="249" t="s">
        <v>183</v>
      </c>
      <c r="BE60" s="249" t="s">
        <v>161</v>
      </c>
      <c r="BF60" s="234" t="s">
        <v>180</v>
      </c>
      <c r="BG60" s="249" t="s">
        <v>181</v>
      </c>
      <c r="BH60" s="249" t="s">
        <v>182</v>
      </c>
      <c r="BI60" s="249" t="s">
        <v>183</v>
      </c>
      <c r="BJ60" s="249" t="s">
        <v>161</v>
      </c>
      <c r="BK60" s="234" t="s">
        <v>180</v>
      </c>
      <c r="BL60" s="249" t="s">
        <v>181</v>
      </c>
      <c r="BM60" s="249" t="s">
        <v>182</v>
      </c>
      <c r="BN60" s="249" t="s">
        <v>183</v>
      </c>
      <c r="BO60" s="249" t="s">
        <v>161</v>
      </c>
      <c r="BP60" s="234" t="s">
        <v>180</v>
      </c>
      <c r="BQ60" s="249" t="s">
        <v>181</v>
      </c>
      <c r="BR60" s="249" t="s">
        <v>182</v>
      </c>
      <c r="BS60" s="249" t="s">
        <v>183</v>
      </c>
      <c r="BT60" s="249" t="s">
        <v>161</v>
      </c>
      <c r="BU60" s="234" t="s">
        <v>180</v>
      </c>
      <c r="BV60" s="249" t="s">
        <v>181</v>
      </c>
      <c r="BW60" s="249" t="s">
        <v>182</v>
      </c>
      <c r="BX60" s="249" t="s">
        <v>183</v>
      </c>
      <c r="BY60" s="249" t="s">
        <v>161</v>
      </c>
      <c r="BZ60" s="234" t="s">
        <v>180</v>
      </c>
      <c r="CA60" s="249" t="s">
        <v>181</v>
      </c>
      <c r="CB60" s="249" t="s">
        <v>182</v>
      </c>
      <c r="CC60" s="249" t="s">
        <v>183</v>
      </c>
      <c r="CD60" s="249" t="s">
        <v>161</v>
      </c>
      <c r="CE60" s="234" t="s">
        <v>180</v>
      </c>
      <c r="CF60" s="249" t="s">
        <v>181</v>
      </c>
      <c r="CG60" s="249" t="s">
        <v>182</v>
      </c>
      <c r="CH60" s="249" t="s">
        <v>183</v>
      </c>
      <c r="CI60" s="249" t="s">
        <v>161</v>
      </c>
      <c r="CJ60" s="234" t="s">
        <v>180</v>
      </c>
      <c r="CK60" s="249" t="s">
        <v>181</v>
      </c>
      <c r="CL60" s="249" t="s">
        <v>182</v>
      </c>
      <c r="CM60" s="249" t="s">
        <v>183</v>
      </c>
      <c r="CN60" s="249" t="s">
        <v>161</v>
      </c>
      <c r="CO60" s="234" t="s">
        <v>180</v>
      </c>
      <c r="CP60" s="249" t="s">
        <v>181</v>
      </c>
      <c r="CQ60" s="249" t="s">
        <v>182</v>
      </c>
      <c r="CR60" s="249" t="s">
        <v>183</v>
      </c>
      <c r="CS60" s="249" t="s">
        <v>161</v>
      </c>
      <c r="CT60" s="234" t="s">
        <v>180</v>
      </c>
      <c r="CU60" s="249" t="s">
        <v>181</v>
      </c>
      <c r="CV60" s="249" t="s">
        <v>182</v>
      </c>
      <c r="CW60" s="249" t="s">
        <v>183</v>
      </c>
      <c r="CX60" s="249" t="s">
        <v>161</v>
      </c>
      <c r="CY60" s="234" t="s">
        <v>180</v>
      </c>
      <c r="CZ60" s="249" t="s">
        <v>181</v>
      </c>
      <c r="DA60" s="249" t="s">
        <v>182</v>
      </c>
      <c r="DB60" s="249" t="s">
        <v>183</v>
      </c>
      <c r="DC60" s="249" t="s">
        <v>161</v>
      </c>
      <c r="DD60" s="234" t="s">
        <v>180</v>
      </c>
      <c r="DE60" s="249" t="s">
        <v>181</v>
      </c>
      <c r="DF60" s="249" t="s">
        <v>182</v>
      </c>
      <c r="DG60" s="249" t="s">
        <v>183</v>
      </c>
      <c r="DH60" s="249" t="s">
        <v>161</v>
      </c>
      <c r="DI60" s="234" t="s">
        <v>180</v>
      </c>
      <c r="DJ60" s="249" t="s">
        <v>181</v>
      </c>
      <c r="DK60" s="249" t="s">
        <v>182</v>
      </c>
      <c r="DL60" s="249" t="s">
        <v>183</v>
      </c>
      <c r="DM60" s="249" t="s">
        <v>161</v>
      </c>
    </row>
    <row r="61" spans="2:140">
      <c r="B61" s="235" t="s">
        <v>163</v>
      </c>
      <c r="C61" s="301">
        <v>21736</v>
      </c>
      <c r="D61" s="301">
        <v>6579</v>
      </c>
      <c r="E61" s="301">
        <v>33493</v>
      </c>
      <c r="F61" s="301">
        <v>2029</v>
      </c>
      <c r="G61" s="301">
        <v>63837</v>
      </c>
      <c r="H61" s="301">
        <f t="shared" ref="H61:Q61" si="169">SUM(H62:H63)</f>
        <v>14464</v>
      </c>
      <c r="I61" s="301">
        <f t="shared" si="169"/>
        <v>27537</v>
      </c>
      <c r="J61" s="301">
        <f t="shared" si="169"/>
        <v>42744</v>
      </c>
      <c r="K61" s="301">
        <f t="shared" si="169"/>
        <v>0</v>
      </c>
      <c r="L61" s="301">
        <f t="shared" si="169"/>
        <v>84745</v>
      </c>
      <c r="M61" s="301">
        <f t="shared" si="169"/>
        <v>23127</v>
      </c>
      <c r="N61" s="301">
        <f t="shared" si="169"/>
        <v>25934</v>
      </c>
      <c r="O61" s="301">
        <f t="shared" si="169"/>
        <v>47752</v>
      </c>
      <c r="P61" s="301">
        <f t="shared" si="169"/>
        <v>4491</v>
      </c>
      <c r="Q61" s="301">
        <f t="shared" si="169"/>
        <v>101304</v>
      </c>
      <c r="R61" s="301">
        <f t="shared" ref="R61:BJ61" si="170">SUM(R62:R63)</f>
        <v>46883</v>
      </c>
      <c r="S61" s="301">
        <f t="shared" si="170"/>
        <v>10484</v>
      </c>
      <c r="T61" s="301">
        <f t="shared" si="170"/>
        <v>55422</v>
      </c>
      <c r="U61" s="301">
        <f t="shared" si="170"/>
        <v>4273</v>
      </c>
      <c r="V61" s="301">
        <f t="shared" si="170"/>
        <v>117062</v>
      </c>
      <c r="W61" s="301">
        <f t="shared" si="170"/>
        <v>59115</v>
      </c>
      <c r="X61" s="301">
        <f t="shared" si="170"/>
        <v>8343</v>
      </c>
      <c r="Y61" s="301">
        <f t="shared" si="170"/>
        <v>60946</v>
      </c>
      <c r="Z61" s="301">
        <f t="shared" si="170"/>
        <v>6355</v>
      </c>
      <c r="AA61" s="301">
        <f t="shared" si="170"/>
        <v>134759</v>
      </c>
      <c r="AB61" s="301">
        <f t="shared" si="170"/>
        <v>218188</v>
      </c>
      <c r="AC61" s="301">
        <f t="shared" si="170"/>
        <v>18010</v>
      </c>
      <c r="AD61" s="301">
        <f t="shared" si="170"/>
        <v>35671</v>
      </c>
      <c r="AE61" s="301">
        <f t="shared" si="170"/>
        <v>21280</v>
      </c>
      <c r="AF61" s="301">
        <f t="shared" si="170"/>
        <v>293149</v>
      </c>
      <c r="AG61" s="301">
        <f t="shared" si="170"/>
        <v>107258</v>
      </c>
      <c r="AH61" s="301">
        <f t="shared" si="170"/>
        <v>31386</v>
      </c>
      <c r="AI61" s="301">
        <f t="shared" si="170"/>
        <v>59950</v>
      </c>
      <c r="AJ61" s="301">
        <f t="shared" si="170"/>
        <v>14938</v>
      </c>
      <c r="AK61" s="301">
        <f t="shared" si="170"/>
        <v>213532</v>
      </c>
      <c r="AL61" s="301">
        <f t="shared" si="170"/>
        <v>82161</v>
      </c>
      <c r="AM61" s="301">
        <f t="shared" si="170"/>
        <v>22046</v>
      </c>
      <c r="AN61" s="301">
        <f t="shared" si="170"/>
        <v>64179</v>
      </c>
      <c r="AO61" s="301">
        <f t="shared" si="170"/>
        <v>16363</v>
      </c>
      <c r="AP61" s="301">
        <f t="shared" si="170"/>
        <v>184749</v>
      </c>
      <c r="AQ61" s="301">
        <f t="shared" si="170"/>
        <v>81410</v>
      </c>
      <c r="AR61" s="301">
        <f t="shared" si="170"/>
        <v>14414</v>
      </c>
      <c r="AS61" s="301">
        <f t="shared" si="170"/>
        <v>66758</v>
      </c>
      <c r="AT61" s="301">
        <f t="shared" si="170"/>
        <v>17940</v>
      </c>
      <c r="AU61" s="301">
        <f t="shared" si="170"/>
        <v>180522</v>
      </c>
      <c r="AV61" s="301">
        <f t="shared" si="170"/>
        <v>74968</v>
      </c>
      <c r="AW61" s="301">
        <f t="shared" si="170"/>
        <v>15494</v>
      </c>
      <c r="AX61" s="301">
        <f t="shared" si="170"/>
        <v>36127</v>
      </c>
      <c r="AY61" s="301">
        <f t="shared" si="170"/>
        <v>7991</v>
      </c>
      <c r="AZ61" s="301">
        <f t="shared" si="170"/>
        <v>134580</v>
      </c>
      <c r="BA61" s="301">
        <f t="shared" si="170"/>
        <v>68424</v>
      </c>
      <c r="BB61" s="301">
        <f t="shared" si="170"/>
        <v>21949</v>
      </c>
      <c r="BC61" s="301">
        <f t="shared" si="170"/>
        <v>49450</v>
      </c>
      <c r="BD61" s="301">
        <f t="shared" si="170"/>
        <v>7769</v>
      </c>
      <c r="BE61" s="301">
        <f t="shared" si="170"/>
        <v>147592</v>
      </c>
      <c r="BF61" s="301">
        <f t="shared" si="170"/>
        <v>70784</v>
      </c>
      <c r="BG61" s="301">
        <f t="shared" si="170"/>
        <v>18146</v>
      </c>
      <c r="BH61" s="301">
        <f t="shared" si="170"/>
        <v>37210</v>
      </c>
      <c r="BI61" s="301">
        <f t="shared" si="170"/>
        <v>7252</v>
      </c>
      <c r="BJ61" s="301">
        <f t="shared" si="170"/>
        <v>133392</v>
      </c>
      <c r="BK61" s="301">
        <f t="shared" ref="BK61:BO61" si="171">SUM(BK62:BK63)</f>
        <v>117726</v>
      </c>
      <c r="BL61" s="301">
        <f t="shared" si="171"/>
        <v>12572</v>
      </c>
      <c r="BM61" s="301">
        <f t="shared" si="171"/>
        <v>23560</v>
      </c>
      <c r="BN61" s="301">
        <f t="shared" si="171"/>
        <v>6632</v>
      </c>
      <c r="BO61" s="301">
        <f t="shared" si="171"/>
        <v>160490</v>
      </c>
      <c r="BP61" s="301">
        <f t="shared" ref="BP61:BT61" si="172">SUM(BP62:BP63)</f>
        <v>108920</v>
      </c>
      <c r="BQ61" s="301">
        <f t="shared" si="172"/>
        <v>4632</v>
      </c>
      <c r="BR61" s="301">
        <f t="shared" si="172"/>
        <v>26188</v>
      </c>
      <c r="BS61" s="301">
        <f t="shared" si="172"/>
        <v>6412</v>
      </c>
      <c r="BT61" s="301">
        <f t="shared" si="172"/>
        <v>146152</v>
      </c>
      <c r="BU61" s="301">
        <f t="shared" ref="BU61:BY61" si="173">SUM(BU62:BU63)</f>
        <v>94174</v>
      </c>
      <c r="BV61" s="301">
        <f t="shared" si="173"/>
        <v>6106</v>
      </c>
      <c r="BW61" s="301">
        <f t="shared" si="173"/>
        <v>26691</v>
      </c>
      <c r="BX61" s="301">
        <f t="shared" si="173"/>
        <v>6465</v>
      </c>
      <c r="BY61" s="301">
        <f t="shared" si="173"/>
        <v>133436</v>
      </c>
      <c r="BZ61" s="301">
        <f t="shared" ref="BZ61:CD61" si="174">SUM(BZ62:BZ63)</f>
        <v>31076</v>
      </c>
      <c r="CA61" s="301">
        <f t="shared" si="174"/>
        <v>13671</v>
      </c>
      <c r="CB61" s="301">
        <f t="shared" si="174"/>
        <v>16532</v>
      </c>
      <c r="CC61" s="301">
        <f t="shared" si="174"/>
        <v>5895</v>
      </c>
      <c r="CD61" s="301">
        <f t="shared" si="174"/>
        <v>67174</v>
      </c>
      <c r="CE61" s="301">
        <f t="shared" ref="CE61:CI61" si="175">SUM(CE62:CE63)</f>
        <v>32523</v>
      </c>
      <c r="CF61" s="301">
        <f t="shared" si="175"/>
        <v>14330</v>
      </c>
      <c r="CG61" s="301">
        <f t="shared" si="175"/>
        <v>15846</v>
      </c>
      <c r="CH61" s="301">
        <f t="shared" si="175"/>
        <v>5736</v>
      </c>
      <c r="CI61" s="301">
        <f t="shared" si="175"/>
        <v>68435</v>
      </c>
      <c r="CJ61" s="301">
        <f t="shared" ref="CJ61:CN61" si="176">SUM(CJ62:CJ63)</f>
        <v>42715</v>
      </c>
      <c r="CK61" s="301">
        <f t="shared" si="176"/>
        <v>5110</v>
      </c>
      <c r="CL61" s="301">
        <f t="shared" si="176"/>
        <v>17411</v>
      </c>
      <c r="CM61" s="301">
        <f t="shared" si="176"/>
        <v>5344</v>
      </c>
      <c r="CN61" s="301">
        <f t="shared" si="176"/>
        <v>70580</v>
      </c>
      <c r="CO61" s="301">
        <f t="shared" ref="CO61:CS61" si="177">SUM(CO62:CO63)</f>
        <v>32024</v>
      </c>
      <c r="CP61" s="301">
        <f t="shared" si="177"/>
        <v>4035</v>
      </c>
      <c r="CQ61" s="301">
        <f t="shared" si="177"/>
        <v>17487</v>
      </c>
      <c r="CR61" s="301">
        <f t="shared" si="177"/>
        <v>5136</v>
      </c>
      <c r="CS61" s="301">
        <f t="shared" si="177"/>
        <v>58682</v>
      </c>
      <c r="CT61" s="301">
        <f t="shared" ref="CT61:CX61" si="178">SUM(CT62:CT63)</f>
        <v>23204</v>
      </c>
      <c r="CU61" s="301">
        <f t="shared" si="178"/>
        <v>4344</v>
      </c>
      <c r="CV61" s="301">
        <f t="shared" si="178"/>
        <v>16789</v>
      </c>
      <c r="CW61" s="301">
        <f t="shared" si="178"/>
        <v>4357</v>
      </c>
      <c r="CX61" s="301">
        <f t="shared" si="178"/>
        <v>48694</v>
      </c>
      <c r="CY61" s="301">
        <f t="shared" ref="CY61:DC61" si="179">SUM(CY62:CY63)</f>
        <v>23067</v>
      </c>
      <c r="CZ61" s="301">
        <f t="shared" si="179"/>
        <v>4848</v>
      </c>
      <c r="DA61" s="301">
        <f t="shared" si="179"/>
        <v>16876</v>
      </c>
      <c r="DB61" s="301">
        <f t="shared" si="179"/>
        <v>3837</v>
      </c>
      <c r="DC61" s="301">
        <f t="shared" si="179"/>
        <v>48628</v>
      </c>
      <c r="DD61" s="301">
        <f t="shared" ref="DD61:DH61" si="180">SUM(DD62:DD63)</f>
        <v>22274</v>
      </c>
      <c r="DE61" s="301">
        <f t="shared" si="180"/>
        <v>4193</v>
      </c>
      <c r="DF61" s="301">
        <f t="shared" si="180"/>
        <v>15876</v>
      </c>
      <c r="DG61" s="301">
        <f t="shared" si="180"/>
        <v>2960</v>
      </c>
      <c r="DH61" s="301">
        <f t="shared" si="180"/>
        <v>45303</v>
      </c>
      <c r="DI61" s="301">
        <f t="shared" ref="DI61:DM61" si="181">SUM(DI62:DI63)</f>
        <v>77681</v>
      </c>
      <c r="DJ61" s="301">
        <f t="shared" si="181"/>
        <v>49248</v>
      </c>
      <c r="DK61" s="301">
        <f t="shared" si="181"/>
        <v>237361</v>
      </c>
      <c r="DL61" s="301">
        <f t="shared" si="181"/>
        <v>36598</v>
      </c>
      <c r="DM61" s="301">
        <f t="shared" si="181"/>
        <v>400888</v>
      </c>
    </row>
    <row r="62" spans="2:140">
      <c r="B62" s="236" t="s">
        <v>164</v>
      </c>
      <c r="C62" s="302">
        <v>1</v>
      </c>
      <c r="D62" s="302">
        <v>0</v>
      </c>
      <c r="E62" s="302">
        <v>0</v>
      </c>
      <c r="F62" s="302">
        <v>0</v>
      </c>
      <c r="G62" s="300">
        <v>1</v>
      </c>
      <c r="H62" s="302">
        <v>0</v>
      </c>
      <c r="I62" s="302">
        <v>0</v>
      </c>
      <c r="J62" s="302">
        <v>0</v>
      </c>
      <c r="K62" s="302">
        <v>0</v>
      </c>
      <c r="L62" s="300">
        <v>0</v>
      </c>
      <c r="M62" s="302">
        <v>0</v>
      </c>
      <c r="N62" s="302">
        <v>0</v>
      </c>
      <c r="O62" s="302">
        <v>0</v>
      </c>
      <c r="P62" s="302">
        <v>0</v>
      </c>
      <c r="Q62" s="300">
        <v>0</v>
      </c>
      <c r="R62" s="302">
        <v>0</v>
      </c>
      <c r="S62" s="302">
        <v>0</v>
      </c>
      <c r="T62" s="302">
        <v>0</v>
      </c>
      <c r="U62" s="302">
        <v>0</v>
      </c>
      <c r="V62" s="300">
        <v>0</v>
      </c>
      <c r="W62" s="302">
        <v>0</v>
      </c>
      <c r="X62" s="302">
        <v>0</v>
      </c>
      <c r="Y62" s="302">
        <v>0</v>
      </c>
      <c r="Z62" s="302">
        <v>0</v>
      </c>
      <c r="AA62" s="300">
        <v>0</v>
      </c>
      <c r="AB62" s="302">
        <v>0</v>
      </c>
      <c r="AC62" s="302">
        <v>0</v>
      </c>
      <c r="AD62" s="302">
        <v>0</v>
      </c>
      <c r="AE62" s="302">
        <v>0</v>
      </c>
      <c r="AF62" s="300">
        <v>0</v>
      </c>
      <c r="AG62" s="302">
        <v>0</v>
      </c>
      <c r="AH62" s="302">
        <v>0</v>
      </c>
      <c r="AI62" s="302">
        <v>0</v>
      </c>
      <c r="AJ62" s="302">
        <v>0</v>
      </c>
      <c r="AK62" s="300">
        <v>0</v>
      </c>
      <c r="AL62" s="302">
        <v>0</v>
      </c>
      <c r="AM62" s="302">
        <v>0</v>
      </c>
      <c r="AN62" s="302">
        <v>0</v>
      </c>
      <c r="AO62" s="302">
        <v>0</v>
      </c>
      <c r="AP62" s="300">
        <v>0</v>
      </c>
      <c r="AQ62" s="302">
        <v>0</v>
      </c>
      <c r="AR62" s="302">
        <v>0</v>
      </c>
      <c r="AS62" s="302">
        <v>0</v>
      </c>
      <c r="AT62" s="302">
        <v>0</v>
      </c>
      <c r="AU62" s="300">
        <v>0</v>
      </c>
      <c r="AV62" s="302">
        <v>0</v>
      </c>
      <c r="AW62" s="302">
        <v>0</v>
      </c>
      <c r="AX62" s="302">
        <v>0</v>
      </c>
      <c r="AY62" s="302">
        <v>0</v>
      </c>
      <c r="AZ62" s="300">
        <v>0</v>
      </c>
      <c r="BA62" s="302">
        <v>0</v>
      </c>
      <c r="BB62" s="302">
        <v>0</v>
      </c>
      <c r="BC62" s="302">
        <v>0</v>
      </c>
      <c r="BD62" s="302">
        <v>0</v>
      </c>
      <c r="BE62" s="300">
        <v>0</v>
      </c>
      <c r="BF62" s="302">
        <v>0</v>
      </c>
      <c r="BG62" s="302">
        <v>0</v>
      </c>
      <c r="BH62" s="302">
        <v>0</v>
      </c>
      <c r="BI62" s="302">
        <v>0</v>
      </c>
      <c r="BJ62" s="300">
        <v>0</v>
      </c>
      <c r="BK62" s="302">
        <v>0</v>
      </c>
      <c r="BL62" s="302">
        <v>0</v>
      </c>
      <c r="BM62" s="302">
        <v>0</v>
      </c>
      <c r="BN62" s="302">
        <v>0</v>
      </c>
      <c r="BO62" s="300">
        <v>0</v>
      </c>
      <c r="BP62" s="302">
        <v>0</v>
      </c>
      <c r="BQ62" s="302">
        <v>0</v>
      </c>
      <c r="BR62" s="302">
        <v>0</v>
      </c>
      <c r="BS62" s="302">
        <v>0</v>
      </c>
      <c r="BT62" s="300">
        <v>0</v>
      </c>
      <c r="BU62" s="302">
        <v>0</v>
      </c>
      <c r="BV62" s="302">
        <v>0</v>
      </c>
      <c r="BW62" s="302">
        <v>0</v>
      </c>
      <c r="BX62" s="302">
        <v>0</v>
      </c>
      <c r="BY62" s="300">
        <v>0</v>
      </c>
      <c r="BZ62" s="302">
        <v>0</v>
      </c>
      <c r="CA62" s="302">
        <v>0</v>
      </c>
      <c r="CB62" s="302">
        <v>0</v>
      </c>
      <c r="CC62" s="302">
        <v>0</v>
      </c>
      <c r="CD62" s="300">
        <v>0</v>
      </c>
      <c r="CE62" s="302">
        <v>0</v>
      </c>
      <c r="CF62" s="302">
        <v>0</v>
      </c>
      <c r="CG62" s="302">
        <v>0</v>
      </c>
      <c r="CH62" s="302">
        <v>0</v>
      </c>
      <c r="CI62" s="300">
        <v>0</v>
      </c>
      <c r="CJ62" s="302">
        <v>0</v>
      </c>
      <c r="CK62" s="302">
        <v>0</v>
      </c>
      <c r="CL62" s="302">
        <v>0</v>
      </c>
      <c r="CM62" s="302">
        <v>0</v>
      </c>
      <c r="CN62" s="300">
        <v>0</v>
      </c>
      <c r="CO62" s="302">
        <v>0</v>
      </c>
      <c r="CP62" s="302">
        <v>0</v>
      </c>
      <c r="CQ62" s="302">
        <v>0</v>
      </c>
      <c r="CR62" s="302">
        <v>0</v>
      </c>
      <c r="CS62" s="300">
        <v>0</v>
      </c>
      <c r="CT62" s="302">
        <v>0</v>
      </c>
      <c r="CU62" s="302">
        <v>0</v>
      </c>
      <c r="CV62" s="302">
        <v>0</v>
      </c>
      <c r="CW62" s="302">
        <v>0</v>
      </c>
      <c r="CX62" s="300">
        <v>0</v>
      </c>
      <c r="CY62" s="302">
        <v>0</v>
      </c>
      <c r="CZ62" s="302">
        <v>0</v>
      </c>
      <c r="DA62" s="302">
        <v>0</v>
      </c>
      <c r="DB62" s="302">
        <v>0</v>
      </c>
      <c r="DC62" s="300">
        <v>0</v>
      </c>
      <c r="DD62" s="302">
        <v>0</v>
      </c>
      <c r="DE62" s="302">
        <v>0</v>
      </c>
      <c r="DF62" s="302">
        <v>0</v>
      </c>
      <c r="DG62" s="302">
        <v>0</v>
      </c>
      <c r="DH62" s="300">
        <v>0</v>
      </c>
      <c r="DI62" s="302">
        <v>0</v>
      </c>
      <c r="DJ62" s="302">
        <v>0</v>
      </c>
      <c r="DK62" s="302">
        <v>0</v>
      </c>
      <c r="DL62" s="302">
        <v>0</v>
      </c>
      <c r="DM62" s="300">
        <v>0</v>
      </c>
    </row>
    <row r="63" spans="2:140">
      <c r="B63" s="236" t="s">
        <v>165</v>
      </c>
      <c r="C63" s="302">
        <v>21735</v>
      </c>
      <c r="D63" s="302">
        <v>6579</v>
      </c>
      <c r="E63" s="302">
        <v>33493</v>
      </c>
      <c r="F63" s="302">
        <v>2029</v>
      </c>
      <c r="G63" s="300">
        <v>63836</v>
      </c>
      <c r="H63" s="302">
        <v>14464</v>
      </c>
      <c r="I63" s="302">
        <v>27537</v>
      </c>
      <c r="J63" s="302">
        <v>42744</v>
      </c>
      <c r="K63" s="302">
        <v>0</v>
      </c>
      <c r="L63" s="300">
        <v>84745</v>
      </c>
      <c r="M63" s="302">
        <v>23127</v>
      </c>
      <c r="N63" s="302">
        <v>25934</v>
      </c>
      <c r="O63" s="302">
        <v>47752</v>
      </c>
      <c r="P63" s="302">
        <v>4491</v>
      </c>
      <c r="Q63" s="300">
        <v>101304</v>
      </c>
      <c r="R63" s="302">
        <v>46883</v>
      </c>
      <c r="S63" s="302">
        <v>10484</v>
      </c>
      <c r="T63" s="302">
        <v>55422</v>
      </c>
      <c r="U63" s="302">
        <v>4273</v>
      </c>
      <c r="V63" s="300">
        <v>117062</v>
      </c>
      <c r="W63" s="302">
        <v>59115</v>
      </c>
      <c r="X63" s="302">
        <v>8343</v>
      </c>
      <c r="Y63" s="302">
        <v>60946</v>
      </c>
      <c r="Z63" s="302">
        <v>6355</v>
      </c>
      <c r="AA63" s="300">
        <v>134759</v>
      </c>
      <c r="AB63" s="302">
        <v>218188</v>
      </c>
      <c r="AC63" s="302">
        <v>18010</v>
      </c>
      <c r="AD63" s="302">
        <v>35671</v>
      </c>
      <c r="AE63" s="302">
        <v>21280</v>
      </c>
      <c r="AF63" s="300">
        <v>293149</v>
      </c>
      <c r="AG63" s="302">
        <v>107258</v>
      </c>
      <c r="AH63" s="302">
        <v>31386</v>
      </c>
      <c r="AI63" s="302">
        <v>59950</v>
      </c>
      <c r="AJ63" s="302">
        <v>14938</v>
      </c>
      <c r="AK63" s="300">
        <v>213532</v>
      </c>
      <c r="AL63" s="302">
        <v>82161</v>
      </c>
      <c r="AM63" s="302">
        <v>22046</v>
      </c>
      <c r="AN63" s="302">
        <v>64179</v>
      </c>
      <c r="AO63" s="302">
        <v>16363</v>
      </c>
      <c r="AP63" s="300">
        <v>184749</v>
      </c>
      <c r="AQ63" s="302">
        <v>81410</v>
      </c>
      <c r="AR63" s="302">
        <v>14414</v>
      </c>
      <c r="AS63" s="302">
        <v>66758</v>
      </c>
      <c r="AT63" s="302">
        <v>17940</v>
      </c>
      <c r="AU63" s="300">
        <v>180522</v>
      </c>
      <c r="AV63" s="302">
        <v>74968</v>
      </c>
      <c r="AW63" s="302">
        <v>15494</v>
      </c>
      <c r="AX63" s="302">
        <v>36127</v>
      </c>
      <c r="AY63" s="302">
        <v>7991</v>
      </c>
      <c r="AZ63" s="300">
        <v>134580</v>
      </c>
      <c r="BA63" s="302">
        <v>68424</v>
      </c>
      <c r="BB63" s="302">
        <v>21949</v>
      </c>
      <c r="BC63" s="302">
        <v>49450</v>
      </c>
      <c r="BD63" s="302">
        <v>7769</v>
      </c>
      <c r="BE63" s="300">
        <v>147592</v>
      </c>
      <c r="BF63" s="302">
        <v>70784</v>
      </c>
      <c r="BG63" s="302">
        <v>18146</v>
      </c>
      <c r="BH63" s="302">
        <v>37210</v>
      </c>
      <c r="BI63" s="302">
        <v>7252</v>
      </c>
      <c r="BJ63" s="300">
        <v>133392</v>
      </c>
      <c r="BK63" s="302">
        <v>117726</v>
      </c>
      <c r="BL63" s="302">
        <v>12572</v>
      </c>
      <c r="BM63" s="302">
        <v>23560</v>
      </c>
      <c r="BN63" s="302">
        <v>6632</v>
      </c>
      <c r="BO63" s="300">
        <v>160490</v>
      </c>
      <c r="BP63" s="302">
        <v>108920</v>
      </c>
      <c r="BQ63" s="302">
        <v>4632</v>
      </c>
      <c r="BR63" s="302">
        <v>26188</v>
      </c>
      <c r="BS63" s="302">
        <v>6412</v>
      </c>
      <c r="BT63" s="300">
        <v>146152</v>
      </c>
      <c r="BU63" s="302">
        <v>94174</v>
      </c>
      <c r="BV63" s="302">
        <v>6106</v>
      </c>
      <c r="BW63" s="302">
        <v>26691</v>
      </c>
      <c r="BX63" s="302">
        <v>6465</v>
      </c>
      <c r="BY63" s="300">
        <v>133436</v>
      </c>
      <c r="BZ63" s="302">
        <v>31076</v>
      </c>
      <c r="CA63" s="302">
        <v>13671</v>
      </c>
      <c r="CB63" s="302">
        <v>16532</v>
      </c>
      <c r="CC63" s="302">
        <v>5895</v>
      </c>
      <c r="CD63" s="300">
        <v>67174</v>
      </c>
      <c r="CE63" s="302">
        <v>32523</v>
      </c>
      <c r="CF63" s="302">
        <v>14330</v>
      </c>
      <c r="CG63" s="302">
        <v>15846</v>
      </c>
      <c r="CH63" s="302">
        <v>5736</v>
      </c>
      <c r="CI63" s="300">
        <v>68435</v>
      </c>
      <c r="CJ63" s="302">
        <v>42715</v>
      </c>
      <c r="CK63" s="302">
        <v>5110</v>
      </c>
      <c r="CL63" s="302">
        <v>17411</v>
      </c>
      <c r="CM63" s="302">
        <v>5344</v>
      </c>
      <c r="CN63" s="300">
        <v>70580</v>
      </c>
      <c r="CO63" s="302">
        <v>32024</v>
      </c>
      <c r="CP63" s="302">
        <v>4035</v>
      </c>
      <c r="CQ63" s="302">
        <v>17487</v>
      </c>
      <c r="CR63" s="302">
        <v>5136</v>
      </c>
      <c r="CS63" s="300">
        <v>58682</v>
      </c>
      <c r="CT63" s="302">
        <v>23204</v>
      </c>
      <c r="CU63" s="302">
        <v>4344</v>
      </c>
      <c r="CV63" s="302">
        <v>16789</v>
      </c>
      <c r="CW63" s="302">
        <v>4357</v>
      </c>
      <c r="CX63" s="300">
        <v>48694</v>
      </c>
      <c r="CY63" s="302">
        <v>23067</v>
      </c>
      <c r="CZ63" s="302">
        <v>4848</v>
      </c>
      <c r="DA63" s="302">
        <v>16876</v>
      </c>
      <c r="DB63" s="302">
        <v>3837</v>
      </c>
      <c r="DC63" s="300">
        <v>48628</v>
      </c>
      <c r="DD63" s="302">
        <v>22274</v>
      </c>
      <c r="DE63" s="302">
        <v>4193</v>
      </c>
      <c r="DF63" s="302">
        <v>15876</v>
      </c>
      <c r="DG63" s="302">
        <v>2960</v>
      </c>
      <c r="DH63" s="300">
        <v>45303</v>
      </c>
      <c r="DI63" s="302">
        <v>77681</v>
      </c>
      <c r="DJ63" s="302">
        <v>49248</v>
      </c>
      <c r="DK63" s="302">
        <v>237361</v>
      </c>
      <c r="DL63" s="302">
        <v>36598</v>
      </c>
      <c r="DM63" s="300">
        <v>400888</v>
      </c>
    </row>
    <row r="64" spans="2:140">
      <c r="B64" s="235" t="s">
        <v>166</v>
      </c>
      <c r="C64" s="301">
        <v>1659048</v>
      </c>
      <c r="D64" s="301">
        <v>626366</v>
      </c>
      <c r="E64" s="301">
        <v>717033</v>
      </c>
      <c r="F64" s="301">
        <v>43128</v>
      </c>
      <c r="G64" s="301">
        <v>3045575</v>
      </c>
      <c r="H64" s="301">
        <f t="shared" ref="H64:Q64" si="182">SUM(H65:H67)</f>
        <v>1623021</v>
      </c>
      <c r="I64" s="301">
        <f t="shared" si="182"/>
        <v>771749</v>
      </c>
      <c r="J64" s="301">
        <f t="shared" si="182"/>
        <v>668981</v>
      </c>
      <c r="K64" s="301">
        <f t="shared" si="182"/>
        <v>8941</v>
      </c>
      <c r="L64" s="301">
        <f t="shared" si="182"/>
        <v>3072692</v>
      </c>
      <c r="M64" s="301">
        <f t="shared" si="182"/>
        <v>1801420</v>
      </c>
      <c r="N64" s="301">
        <f t="shared" si="182"/>
        <v>596630</v>
      </c>
      <c r="O64" s="301">
        <f t="shared" si="182"/>
        <v>653833</v>
      </c>
      <c r="P64" s="301">
        <f t="shared" si="182"/>
        <v>34832</v>
      </c>
      <c r="Q64" s="301">
        <f t="shared" si="182"/>
        <v>3086715</v>
      </c>
      <c r="R64" s="301">
        <f t="shared" ref="R64:BJ64" si="183">SUM(R65:R67)</f>
        <v>1762853</v>
      </c>
      <c r="S64" s="301">
        <f t="shared" si="183"/>
        <v>469942</v>
      </c>
      <c r="T64" s="301">
        <f t="shared" si="183"/>
        <v>565229</v>
      </c>
      <c r="U64" s="301">
        <f t="shared" si="183"/>
        <v>35346</v>
      </c>
      <c r="V64" s="301">
        <f t="shared" si="183"/>
        <v>2833370</v>
      </c>
      <c r="W64" s="301">
        <f t="shared" si="183"/>
        <v>1317233</v>
      </c>
      <c r="X64" s="301">
        <f t="shared" si="183"/>
        <v>408875</v>
      </c>
      <c r="Y64" s="301">
        <f t="shared" si="183"/>
        <v>414771</v>
      </c>
      <c r="Z64" s="301">
        <f t="shared" si="183"/>
        <v>29805</v>
      </c>
      <c r="AA64" s="301">
        <f t="shared" si="183"/>
        <v>2170684</v>
      </c>
      <c r="AB64" s="301">
        <f t="shared" si="183"/>
        <v>999647</v>
      </c>
      <c r="AC64" s="301">
        <f t="shared" si="183"/>
        <v>322877</v>
      </c>
      <c r="AD64" s="301">
        <f t="shared" si="183"/>
        <v>303007</v>
      </c>
      <c r="AE64" s="301">
        <f t="shared" si="183"/>
        <v>84682</v>
      </c>
      <c r="AF64" s="301">
        <f t="shared" si="183"/>
        <v>1710213</v>
      </c>
      <c r="AG64" s="301">
        <f t="shared" si="183"/>
        <v>933792</v>
      </c>
      <c r="AH64" s="301">
        <f t="shared" si="183"/>
        <v>230830</v>
      </c>
      <c r="AI64" s="301">
        <f t="shared" si="183"/>
        <v>311323</v>
      </c>
      <c r="AJ64" s="301">
        <f t="shared" si="183"/>
        <v>22175</v>
      </c>
      <c r="AK64" s="301">
        <f t="shared" si="183"/>
        <v>1498120</v>
      </c>
      <c r="AL64" s="301">
        <f t="shared" si="183"/>
        <v>855644</v>
      </c>
      <c r="AM64" s="301">
        <f t="shared" si="183"/>
        <v>216859</v>
      </c>
      <c r="AN64" s="301">
        <f t="shared" si="183"/>
        <v>310288</v>
      </c>
      <c r="AO64" s="301">
        <f t="shared" si="183"/>
        <v>17943</v>
      </c>
      <c r="AP64" s="301">
        <f t="shared" si="183"/>
        <v>1400734</v>
      </c>
      <c r="AQ64" s="301">
        <f t="shared" si="183"/>
        <v>723655</v>
      </c>
      <c r="AR64" s="301">
        <f t="shared" si="183"/>
        <v>284025</v>
      </c>
      <c r="AS64" s="301">
        <f t="shared" si="183"/>
        <v>361131</v>
      </c>
      <c r="AT64" s="301">
        <f t="shared" si="183"/>
        <v>15480</v>
      </c>
      <c r="AU64" s="301">
        <f t="shared" si="183"/>
        <v>1384291</v>
      </c>
      <c r="AV64" s="301">
        <f t="shared" si="183"/>
        <v>598480</v>
      </c>
      <c r="AW64" s="301">
        <f t="shared" si="183"/>
        <v>341832</v>
      </c>
      <c r="AX64" s="301">
        <f t="shared" si="183"/>
        <v>296913</v>
      </c>
      <c r="AY64" s="301">
        <f t="shared" si="183"/>
        <v>9468</v>
      </c>
      <c r="AZ64" s="301">
        <f t="shared" si="183"/>
        <v>1246693</v>
      </c>
      <c r="BA64" s="301">
        <f t="shared" si="183"/>
        <v>741251</v>
      </c>
      <c r="BB64" s="301">
        <f t="shared" si="183"/>
        <v>261935</v>
      </c>
      <c r="BC64" s="301">
        <f t="shared" si="183"/>
        <v>292859</v>
      </c>
      <c r="BD64" s="301">
        <f t="shared" si="183"/>
        <v>6651</v>
      </c>
      <c r="BE64" s="301">
        <f t="shared" si="183"/>
        <v>1302696</v>
      </c>
      <c r="BF64" s="301">
        <f t="shared" si="183"/>
        <v>639870</v>
      </c>
      <c r="BG64" s="301">
        <f t="shared" si="183"/>
        <v>221551</v>
      </c>
      <c r="BH64" s="301">
        <f t="shared" si="183"/>
        <v>344708</v>
      </c>
      <c r="BI64" s="301">
        <f t="shared" si="183"/>
        <v>3963</v>
      </c>
      <c r="BJ64" s="301">
        <f t="shared" si="183"/>
        <v>1210092</v>
      </c>
      <c r="BK64" s="301">
        <f t="shared" ref="BK64:BO64" si="184">SUM(BK65:BK67)</f>
        <v>588705</v>
      </c>
      <c r="BL64" s="301">
        <f t="shared" si="184"/>
        <v>163522</v>
      </c>
      <c r="BM64" s="301">
        <f t="shared" si="184"/>
        <v>341052</v>
      </c>
      <c r="BN64" s="301">
        <f t="shared" si="184"/>
        <v>2477</v>
      </c>
      <c r="BO64" s="301">
        <f t="shared" si="184"/>
        <v>1095756</v>
      </c>
      <c r="BP64" s="301">
        <f t="shared" ref="BP64:BT64" si="185">SUM(BP65:BP67)</f>
        <v>346498</v>
      </c>
      <c r="BQ64" s="301">
        <f t="shared" si="185"/>
        <v>138351</v>
      </c>
      <c r="BR64" s="301">
        <f t="shared" si="185"/>
        <v>355427</v>
      </c>
      <c r="BS64" s="301">
        <f t="shared" si="185"/>
        <v>1053</v>
      </c>
      <c r="BT64" s="301">
        <f t="shared" si="185"/>
        <v>841329</v>
      </c>
      <c r="BU64" s="301">
        <f t="shared" ref="BU64:BY64" si="186">SUM(BU65:BU67)</f>
        <v>342875</v>
      </c>
      <c r="BV64" s="301">
        <f t="shared" si="186"/>
        <v>156455</v>
      </c>
      <c r="BW64" s="301">
        <f t="shared" si="186"/>
        <v>302454</v>
      </c>
      <c r="BX64" s="301">
        <f t="shared" si="186"/>
        <v>429</v>
      </c>
      <c r="BY64" s="301">
        <f t="shared" si="186"/>
        <v>802213</v>
      </c>
      <c r="BZ64" s="301">
        <f t="shared" ref="BZ64:CD64" si="187">SUM(BZ65:BZ67)</f>
        <v>342141</v>
      </c>
      <c r="CA64" s="301">
        <f t="shared" si="187"/>
        <v>125622</v>
      </c>
      <c r="CB64" s="301">
        <f t="shared" si="187"/>
        <v>272096</v>
      </c>
      <c r="CC64" s="301">
        <f t="shared" si="187"/>
        <v>384</v>
      </c>
      <c r="CD64" s="301">
        <f t="shared" si="187"/>
        <v>740243</v>
      </c>
      <c r="CE64" s="301">
        <f t="shared" ref="CE64:CI64" si="188">SUM(CE65:CE67)</f>
        <v>306431</v>
      </c>
      <c r="CF64" s="301">
        <f t="shared" si="188"/>
        <v>74088</v>
      </c>
      <c r="CG64" s="301">
        <f t="shared" si="188"/>
        <v>188756</v>
      </c>
      <c r="CH64" s="301">
        <f t="shared" si="188"/>
        <v>332</v>
      </c>
      <c r="CI64" s="301">
        <f t="shared" si="188"/>
        <v>569607</v>
      </c>
      <c r="CJ64" s="301">
        <f t="shared" ref="CJ64:CN64" si="189">SUM(CJ65:CJ67)</f>
        <v>265150</v>
      </c>
      <c r="CK64" s="301">
        <f t="shared" si="189"/>
        <v>77201</v>
      </c>
      <c r="CL64" s="301">
        <f t="shared" si="189"/>
        <v>103904</v>
      </c>
      <c r="CM64" s="301">
        <f t="shared" si="189"/>
        <v>279</v>
      </c>
      <c r="CN64" s="301">
        <f t="shared" si="189"/>
        <v>446534</v>
      </c>
      <c r="CO64" s="301">
        <f t="shared" ref="CO64:CS64" si="190">SUM(CO65:CO67)</f>
        <v>215873</v>
      </c>
      <c r="CP64" s="301">
        <f t="shared" si="190"/>
        <v>85171</v>
      </c>
      <c r="CQ64" s="301">
        <f t="shared" si="190"/>
        <v>102815</v>
      </c>
      <c r="CR64" s="301">
        <f t="shared" si="190"/>
        <v>10368</v>
      </c>
      <c r="CS64" s="301">
        <f t="shared" si="190"/>
        <v>414227</v>
      </c>
      <c r="CT64" s="301">
        <f t="shared" ref="CT64:CX64" si="191">SUM(CT65:CT67)</f>
        <v>201569</v>
      </c>
      <c r="CU64" s="301">
        <f t="shared" si="191"/>
        <v>43345</v>
      </c>
      <c r="CV64" s="301">
        <f t="shared" si="191"/>
        <v>91915</v>
      </c>
      <c r="CW64" s="301">
        <f t="shared" si="191"/>
        <v>9910</v>
      </c>
      <c r="CX64" s="301">
        <f t="shared" si="191"/>
        <v>346739</v>
      </c>
      <c r="CY64" s="301">
        <f t="shared" ref="CY64:DC64" si="192">SUM(CY65:CY67)</f>
        <v>177507</v>
      </c>
      <c r="CZ64" s="301">
        <f t="shared" si="192"/>
        <v>47280</v>
      </c>
      <c r="DA64" s="301">
        <f t="shared" si="192"/>
        <v>63169</v>
      </c>
      <c r="DB64" s="301">
        <f t="shared" si="192"/>
        <v>12646</v>
      </c>
      <c r="DC64" s="301">
        <f t="shared" si="192"/>
        <v>300602</v>
      </c>
      <c r="DD64" s="301">
        <f t="shared" ref="DD64:DH64" si="193">SUM(DD65:DD67)</f>
        <v>149229</v>
      </c>
      <c r="DE64" s="301">
        <f t="shared" si="193"/>
        <v>59937</v>
      </c>
      <c r="DF64" s="301">
        <f t="shared" si="193"/>
        <v>58416</v>
      </c>
      <c r="DG64" s="301">
        <f t="shared" si="193"/>
        <v>12134</v>
      </c>
      <c r="DH64" s="301">
        <f t="shared" si="193"/>
        <v>279716</v>
      </c>
      <c r="DI64" s="301">
        <f t="shared" ref="DI64:DM64" si="194">SUM(DI65:DI67)</f>
        <v>272424</v>
      </c>
      <c r="DJ64" s="301">
        <f t="shared" si="194"/>
        <v>106891</v>
      </c>
      <c r="DK64" s="301">
        <f t="shared" si="194"/>
        <v>63562</v>
      </c>
      <c r="DL64" s="301">
        <f t="shared" si="194"/>
        <v>28422</v>
      </c>
      <c r="DM64" s="301">
        <f t="shared" si="194"/>
        <v>471299</v>
      </c>
    </row>
    <row r="65" spans="2:140">
      <c r="B65" s="236" t="s">
        <v>168</v>
      </c>
      <c r="C65" s="302">
        <v>439487</v>
      </c>
      <c r="D65" s="302">
        <v>160938</v>
      </c>
      <c r="E65" s="302">
        <v>114895</v>
      </c>
      <c r="F65" s="302">
        <v>0</v>
      </c>
      <c r="G65" s="300">
        <v>715320</v>
      </c>
      <c r="H65" s="302">
        <v>447487</v>
      </c>
      <c r="I65" s="302">
        <v>271316</v>
      </c>
      <c r="J65" s="302">
        <v>128465</v>
      </c>
      <c r="K65" s="302"/>
      <c r="L65" s="300">
        <v>847268</v>
      </c>
      <c r="M65" s="302">
        <v>520272</v>
      </c>
      <c r="N65" s="302">
        <v>186358</v>
      </c>
      <c r="O65" s="302">
        <v>130089</v>
      </c>
      <c r="P65" s="302">
        <v>0</v>
      </c>
      <c r="Q65" s="300">
        <v>836719</v>
      </c>
      <c r="R65" s="302">
        <v>521386</v>
      </c>
      <c r="S65" s="302">
        <v>145558</v>
      </c>
      <c r="T65" s="302">
        <v>124473</v>
      </c>
      <c r="U65" s="302">
        <v>0</v>
      </c>
      <c r="V65" s="300">
        <v>791417</v>
      </c>
      <c r="W65" s="302">
        <v>382811</v>
      </c>
      <c r="X65" s="302">
        <v>110598</v>
      </c>
      <c r="Y65" s="302">
        <v>56068</v>
      </c>
      <c r="Z65" s="302">
        <v>0</v>
      </c>
      <c r="AA65" s="300">
        <v>549477</v>
      </c>
      <c r="AB65" s="302">
        <v>326459</v>
      </c>
      <c r="AC65" s="302">
        <v>82274</v>
      </c>
      <c r="AD65" s="302">
        <v>41400</v>
      </c>
      <c r="AE65" s="302">
        <v>139</v>
      </c>
      <c r="AF65" s="300">
        <v>450272</v>
      </c>
      <c r="AG65" s="302">
        <v>326244</v>
      </c>
      <c r="AH65" s="302">
        <v>40510</v>
      </c>
      <c r="AI65" s="302">
        <v>42474</v>
      </c>
      <c r="AJ65" s="302">
        <v>0</v>
      </c>
      <c r="AK65" s="300">
        <v>409228</v>
      </c>
      <c r="AL65" s="302">
        <v>295450</v>
      </c>
      <c r="AM65" s="302">
        <v>59665</v>
      </c>
      <c r="AN65" s="302">
        <v>53169</v>
      </c>
      <c r="AO65" s="302">
        <v>1</v>
      </c>
      <c r="AP65" s="300">
        <v>408285</v>
      </c>
      <c r="AQ65" s="302">
        <v>265573</v>
      </c>
      <c r="AR65" s="302">
        <v>65879</v>
      </c>
      <c r="AS65" s="302">
        <v>73309</v>
      </c>
      <c r="AT65" s="302">
        <v>2913</v>
      </c>
      <c r="AU65" s="300">
        <v>407674</v>
      </c>
      <c r="AV65" s="302">
        <v>238901</v>
      </c>
      <c r="AW65" s="302">
        <v>88178</v>
      </c>
      <c r="AX65" s="302">
        <v>45980</v>
      </c>
      <c r="AY65" s="302">
        <v>0</v>
      </c>
      <c r="AZ65" s="300">
        <v>373059</v>
      </c>
      <c r="BA65" s="302">
        <v>206552</v>
      </c>
      <c r="BB65" s="302">
        <v>102667</v>
      </c>
      <c r="BC65" s="302">
        <v>53029</v>
      </c>
      <c r="BD65" s="302">
        <v>0</v>
      </c>
      <c r="BE65" s="300">
        <v>362248</v>
      </c>
      <c r="BF65" s="302">
        <v>202143</v>
      </c>
      <c r="BG65" s="302">
        <v>49148</v>
      </c>
      <c r="BH65" s="302">
        <v>97357</v>
      </c>
      <c r="BI65" s="302">
        <v>0</v>
      </c>
      <c r="BJ65" s="300">
        <v>348648</v>
      </c>
      <c r="BK65" s="302">
        <v>211190</v>
      </c>
      <c r="BL65" s="302">
        <v>38719</v>
      </c>
      <c r="BM65" s="302">
        <v>75452</v>
      </c>
      <c r="BN65" s="302">
        <v>0</v>
      </c>
      <c r="BO65" s="300">
        <v>325361</v>
      </c>
      <c r="BP65" s="302">
        <v>123477</v>
      </c>
      <c r="BQ65" s="302">
        <v>58350</v>
      </c>
      <c r="BR65" s="302">
        <v>75948</v>
      </c>
      <c r="BS65" s="302">
        <v>0</v>
      </c>
      <c r="BT65" s="300">
        <v>257775</v>
      </c>
      <c r="BU65" s="302">
        <v>99817</v>
      </c>
      <c r="BV65" s="302">
        <v>70947</v>
      </c>
      <c r="BW65" s="302">
        <v>47766</v>
      </c>
      <c r="BX65" s="302">
        <v>0</v>
      </c>
      <c r="BY65" s="300">
        <v>218530</v>
      </c>
      <c r="BZ65" s="302">
        <v>109691</v>
      </c>
      <c r="CA65" s="302">
        <v>59151</v>
      </c>
      <c r="CB65" s="302">
        <v>37523</v>
      </c>
      <c r="CC65" s="302">
        <v>0</v>
      </c>
      <c r="CD65" s="300">
        <v>206365</v>
      </c>
      <c r="CE65" s="302">
        <v>129974</v>
      </c>
      <c r="CF65" s="302">
        <v>34339</v>
      </c>
      <c r="CG65" s="302">
        <v>24173</v>
      </c>
      <c r="CH65" s="302">
        <v>0</v>
      </c>
      <c r="CI65" s="300">
        <v>188486</v>
      </c>
      <c r="CJ65" s="302">
        <v>142402</v>
      </c>
      <c r="CK65" s="302">
        <v>15220</v>
      </c>
      <c r="CL65" s="302">
        <v>19203</v>
      </c>
      <c r="CM65" s="302">
        <v>0</v>
      </c>
      <c r="CN65" s="300">
        <v>176825</v>
      </c>
      <c r="CO65" s="302">
        <v>104237</v>
      </c>
      <c r="CP65" s="302">
        <v>23185</v>
      </c>
      <c r="CQ65" s="302">
        <v>22996</v>
      </c>
      <c r="CR65" s="302">
        <v>0</v>
      </c>
      <c r="CS65" s="300">
        <v>150418</v>
      </c>
      <c r="CT65" s="302">
        <v>77639</v>
      </c>
      <c r="CU65" s="302">
        <v>20955</v>
      </c>
      <c r="CV65" s="302">
        <v>20593</v>
      </c>
      <c r="CW65" s="302">
        <v>0</v>
      </c>
      <c r="CX65" s="300">
        <v>119187</v>
      </c>
      <c r="CY65" s="302">
        <v>77137</v>
      </c>
      <c r="CZ65" s="302">
        <v>14305</v>
      </c>
      <c r="DA65" s="302">
        <v>8930</v>
      </c>
      <c r="DB65" s="302">
        <v>0</v>
      </c>
      <c r="DC65" s="300">
        <v>100372</v>
      </c>
      <c r="DD65" s="302">
        <v>41037</v>
      </c>
      <c r="DE65" s="302">
        <v>16955</v>
      </c>
      <c r="DF65" s="302">
        <v>18328</v>
      </c>
      <c r="DG65" s="302">
        <v>0</v>
      </c>
      <c r="DH65" s="300">
        <v>76320</v>
      </c>
      <c r="DI65" s="302">
        <v>49960</v>
      </c>
      <c r="DJ65" s="302">
        <v>15382</v>
      </c>
      <c r="DK65" s="302">
        <v>15389</v>
      </c>
      <c r="DL65" s="302"/>
      <c r="DM65" s="300">
        <v>80731</v>
      </c>
    </row>
    <row r="66" spans="2:140" ht="22.5">
      <c r="B66" s="237" t="s">
        <v>169</v>
      </c>
      <c r="C66" s="315">
        <v>754440</v>
      </c>
      <c r="D66" s="315">
        <v>364464</v>
      </c>
      <c r="E66" s="315">
        <v>350030</v>
      </c>
      <c r="F66" s="315">
        <v>5674</v>
      </c>
      <c r="G66" s="389">
        <v>1474608</v>
      </c>
      <c r="H66" s="315">
        <v>731568</v>
      </c>
      <c r="I66" s="315">
        <v>353153</v>
      </c>
      <c r="J66" s="315">
        <v>325105</v>
      </c>
      <c r="K66" s="315">
        <v>0</v>
      </c>
      <c r="L66" s="389">
        <v>1409826</v>
      </c>
      <c r="M66" s="315">
        <v>805232</v>
      </c>
      <c r="N66" s="315">
        <v>283515</v>
      </c>
      <c r="O66" s="315">
        <v>349458</v>
      </c>
      <c r="P66" s="315">
        <v>11181</v>
      </c>
      <c r="Q66" s="389">
        <v>1449386</v>
      </c>
      <c r="R66" s="315">
        <v>779145</v>
      </c>
      <c r="S66" s="315">
        <v>229809</v>
      </c>
      <c r="T66" s="315">
        <v>310410</v>
      </c>
      <c r="U66" s="315">
        <v>12517</v>
      </c>
      <c r="V66" s="389">
        <v>1331881</v>
      </c>
      <c r="W66" s="315">
        <v>705853</v>
      </c>
      <c r="X66" s="315">
        <v>208992</v>
      </c>
      <c r="Y66" s="315">
        <v>256479</v>
      </c>
      <c r="Z66" s="315">
        <v>14717</v>
      </c>
      <c r="AA66" s="389">
        <v>1186041</v>
      </c>
      <c r="AB66" s="315">
        <v>467659</v>
      </c>
      <c r="AC66" s="315">
        <v>163442</v>
      </c>
      <c r="AD66" s="315">
        <v>187063</v>
      </c>
      <c r="AE66" s="315">
        <v>52622</v>
      </c>
      <c r="AF66" s="389">
        <v>870786</v>
      </c>
      <c r="AG66" s="315">
        <v>435607</v>
      </c>
      <c r="AH66" s="315">
        <v>124489</v>
      </c>
      <c r="AI66" s="315">
        <v>184833</v>
      </c>
      <c r="AJ66" s="315">
        <v>9776</v>
      </c>
      <c r="AK66" s="389">
        <v>754705</v>
      </c>
      <c r="AL66" s="315">
        <v>398919</v>
      </c>
      <c r="AM66" s="315">
        <v>84807</v>
      </c>
      <c r="AN66" s="315">
        <v>190914</v>
      </c>
      <c r="AO66" s="315">
        <v>7159</v>
      </c>
      <c r="AP66" s="389">
        <v>681799</v>
      </c>
      <c r="AQ66" s="315">
        <v>310665</v>
      </c>
      <c r="AR66" s="315">
        <v>124053</v>
      </c>
      <c r="AS66" s="315">
        <v>191674</v>
      </c>
      <c r="AT66" s="315">
        <v>3352</v>
      </c>
      <c r="AU66" s="389">
        <v>629744</v>
      </c>
      <c r="AV66" s="315">
        <v>230274</v>
      </c>
      <c r="AW66" s="315">
        <v>163445</v>
      </c>
      <c r="AX66" s="315">
        <v>157904</v>
      </c>
      <c r="AY66" s="315">
        <v>2209</v>
      </c>
      <c r="AZ66" s="389">
        <v>553832</v>
      </c>
      <c r="BA66" s="315">
        <v>291538</v>
      </c>
      <c r="BB66" s="315">
        <v>106721</v>
      </c>
      <c r="BC66" s="315">
        <v>143932</v>
      </c>
      <c r="BD66" s="315">
        <v>983</v>
      </c>
      <c r="BE66" s="389">
        <v>543174</v>
      </c>
      <c r="BF66" s="315">
        <v>220518</v>
      </c>
      <c r="BG66" s="315">
        <v>119587</v>
      </c>
      <c r="BH66" s="315">
        <v>154278</v>
      </c>
      <c r="BI66" s="315">
        <v>0</v>
      </c>
      <c r="BJ66" s="389">
        <v>494383</v>
      </c>
      <c r="BK66" s="315">
        <v>215633</v>
      </c>
      <c r="BL66" s="315">
        <v>66431</v>
      </c>
      <c r="BM66" s="315">
        <v>169665</v>
      </c>
      <c r="BN66" s="315">
        <v>0</v>
      </c>
      <c r="BO66" s="389">
        <v>451729</v>
      </c>
      <c r="BP66" s="315">
        <v>112763</v>
      </c>
      <c r="BQ66" s="315">
        <v>44794</v>
      </c>
      <c r="BR66" s="315">
        <v>184969</v>
      </c>
      <c r="BS66" s="315">
        <v>0</v>
      </c>
      <c r="BT66" s="389">
        <v>342526</v>
      </c>
      <c r="BU66" s="315">
        <v>101041</v>
      </c>
      <c r="BV66" s="315">
        <v>61414</v>
      </c>
      <c r="BW66" s="315">
        <v>160270</v>
      </c>
      <c r="BX66" s="315">
        <v>0</v>
      </c>
      <c r="BY66" s="389">
        <v>322725</v>
      </c>
      <c r="BZ66" s="315">
        <v>82104</v>
      </c>
      <c r="CA66" s="315">
        <v>52557</v>
      </c>
      <c r="CB66" s="315">
        <v>145648</v>
      </c>
      <c r="CC66" s="315">
        <v>0</v>
      </c>
      <c r="CD66" s="389">
        <v>280309</v>
      </c>
      <c r="CE66" s="315">
        <v>61730</v>
      </c>
      <c r="CF66" s="315">
        <v>26777</v>
      </c>
      <c r="CG66" s="315">
        <v>130645</v>
      </c>
      <c r="CH66" s="315">
        <v>0</v>
      </c>
      <c r="CI66" s="389">
        <v>219152</v>
      </c>
      <c r="CJ66" s="315">
        <v>64685</v>
      </c>
      <c r="CK66" s="315">
        <v>53393</v>
      </c>
      <c r="CL66" s="315">
        <v>53718</v>
      </c>
      <c r="CM66" s="315">
        <v>0</v>
      </c>
      <c r="CN66" s="389">
        <v>171796</v>
      </c>
      <c r="CO66" s="315">
        <v>52890</v>
      </c>
      <c r="CP66" s="315">
        <v>51823</v>
      </c>
      <c r="CQ66" s="315">
        <v>41588</v>
      </c>
      <c r="CR66" s="315">
        <v>0</v>
      </c>
      <c r="CS66" s="389">
        <v>146301</v>
      </c>
      <c r="CT66" s="315">
        <v>81821</v>
      </c>
      <c r="CU66" s="315">
        <v>15109</v>
      </c>
      <c r="CV66" s="315">
        <v>35312</v>
      </c>
      <c r="CW66" s="315">
        <v>0</v>
      </c>
      <c r="CX66" s="389">
        <v>132242</v>
      </c>
      <c r="CY66" s="315">
        <v>68572</v>
      </c>
      <c r="CZ66" s="315">
        <v>13616</v>
      </c>
      <c r="DA66" s="315">
        <v>28040</v>
      </c>
      <c r="DB66" s="315">
        <v>0</v>
      </c>
      <c r="DC66" s="389">
        <v>110228</v>
      </c>
      <c r="DD66" s="315">
        <v>64264</v>
      </c>
      <c r="DE66" s="315">
        <v>22086</v>
      </c>
      <c r="DF66" s="315">
        <v>15085</v>
      </c>
      <c r="DG66" s="315">
        <v>0</v>
      </c>
      <c r="DH66" s="389">
        <v>101435</v>
      </c>
      <c r="DI66" s="315">
        <v>61376</v>
      </c>
      <c r="DJ66" s="315">
        <v>43265</v>
      </c>
      <c r="DK66" s="315">
        <v>9936</v>
      </c>
      <c r="DL66" s="315"/>
      <c r="DM66" s="389">
        <v>114577</v>
      </c>
    </row>
    <row r="67" spans="2:140" ht="12.75" thickBot="1">
      <c r="B67" s="236" t="s">
        <v>165</v>
      </c>
      <c r="C67" s="302">
        <v>465121</v>
      </c>
      <c r="D67" s="302">
        <v>100964</v>
      </c>
      <c r="E67" s="302">
        <v>252108</v>
      </c>
      <c r="F67" s="302">
        <v>37454</v>
      </c>
      <c r="G67" s="300">
        <v>855647</v>
      </c>
      <c r="H67" s="302">
        <v>443966</v>
      </c>
      <c r="I67" s="302">
        <v>147280</v>
      </c>
      <c r="J67" s="302">
        <v>215411</v>
      </c>
      <c r="K67" s="302">
        <v>8941</v>
      </c>
      <c r="L67" s="300">
        <v>815598</v>
      </c>
      <c r="M67" s="302">
        <v>475916</v>
      </c>
      <c r="N67" s="302">
        <v>126757</v>
      </c>
      <c r="O67" s="302">
        <v>174286</v>
      </c>
      <c r="P67" s="302">
        <v>23651</v>
      </c>
      <c r="Q67" s="300">
        <v>800610</v>
      </c>
      <c r="R67" s="302">
        <v>462322</v>
      </c>
      <c r="S67" s="302">
        <v>94575</v>
      </c>
      <c r="T67" s="302">
        <v>130346</v>
      </c>
      <c r="U67" s="302">
        <v>22829</v>
      </c>
      <c r="V67" s="300">
        <v>710072</v>
      </c>
      <c r="W67" s="302">
        <v>228569</v>
      </c>
      <c r="X67" s="302">
        <v>89285</v>
      </c>
      <c r="Y67" s="302">
        <v>102224</v>
      </c>
      <c r="Z67" s="302">
        <v>15088</v>
      </c>
      <c r="AA67" s="300">
        <v>435166</v>
      </c>
      <c r="AB67" s="302">
        <v>205529</v>
      </c>
      <c r="AC67" s="302">
        <v>77161</v>
      </c>
      <c r="AD67" s="302">
        <v>74544</v>
      </c>
      <c r="AE67" s="302">
        <v>31921</v>
      </c>
      <c r="AF67" s="300">
        <v>389155</v>
      </c>
      <c r="AG67" s="302">
        <v>171941</v>
      </c>
      <c r="AH67" s="302">
        <v>65831</v>
      </c>
      <c r="AI67" s="302">
        <v>84016</v>
      </c>
      <c r="AJ67" s="302">
        <v>12399</v>
      </c>
      <c r="AK67" s="300">
        <v>334187</v>
      </c>
      <c r="AL67" s="302">
        <v>161275</v>
      </c>
      <c r="AM67" s="302">
        <v>72387</v>
      </c>
      <c r="AN67" s="302">
        <v>66205</v>
      </c>
      <c r="AO67" s="302">
        <v>10783</v>
      </c>
      <c r="AP67" s="300">
        <v>310650</v>
      </c>
      <c r="AQ67" s="302">
        <v>147417</v>
      </c>
      <c r="AR67" s="302">
        <v>94093</v>
      </c>
      <c r="AS67" s="302">
        <v>96148</v>
      </c>
      <c r="AT67" s="302">
        <v>9215</v>
      </c>
      <c r="AU67" s="300">
        <v>346873</v>
      </c>
      <c r="AV67" s="302">
        <v>129305</v>
      </c>
      <c r="AW67" s="302">
        <v>90209</v>
      </c>
      <c r="AX67" s="302">
        <v>93029</v>
      </c>
      <c r="AY67" s="302">
        <v>7259</v>
      </c>
      <c r="AZ67" s="300">
        <v>319802</v>
      </c>
      <c r="BA67" s="302">
        <v>243161</v>
      </c>
      <c r="BB67" s="302">
        <v>52547</v>
      </c>
      <c r="BC67" s="302">
        <v>95898</v>
      </c>
      <c r="BD67" s="302">
        <v>5668</v>
      </c>
      <c r="BE67" s="300">
        <v>397274</v>
      </c>
      <c r="BF67" s="302">
        <v>217209</v>
      </c>
      <c r="BG67" s="302">
        <v>52816</v>
      </c>
      <c r="BH67" s="302">
        <v>93073</v>
      </c>
      <c r="BI67" s="302">
        <v>3963</v>
      </c>
      <c r="BJ67" s="300">
        <v>367061</v>
      </c>
      <c r="BK67" s="302">
        <v>161882</v>
      </c>
      <c r="BL67" s="302">
        <v>58372</v>
      </c>
      <c r="BM67" s="302">
        <v>95935</v>
      </c>
      <c r="BN67" s="302">
        <v>2477</v>
      </c>
      <c r="BO67" s="300">
        <v>318666</v>
      </c>
      <c r="BP67" s="302">
        <v>110258</v>
      </c>
      <c r="BQ67" s="302">
        <v>35207</v>
      </c>
      <c r="BR67" s="302">
        <v>94510</v>
      </c>
      <c r="BS67" s="302">
        <v>1053</v>
      </c>
      <c r="BT67" s="300">
        <v>241028</v>
      </c>
      <c r="BU67" s="302">
        <v>142017</v>
      </c>
      <c r="BV67" s="302">
        <v>24094</v>
      </c>
      <c r="BW67" s="302">
        <v>94418</v>
      </c>
      <c r="BX67" s="302">
        <v>429</v>
      </c>
      <c r="BY67" s="300">
        <v>260958</v>
      </c>
      <c r="BZ67" s="302">
        <v>150346</v>
      </c>
      <c r="CA67" s="302">
        <v>13914</v>
      </c>
      <c r="CB67" s="302">
        <v>88925</v>
      </c>
      <c r="CC67" s="302">
        <v>384</v>
      </c>
      <c r="CD67" s="300">
        <v>253569</v>
      </c>
      <c r="CE67" s="302">
        <v>114727</v>
      </c>
      <c r="CF67" s="302">
        <v>12972</v>
      </c>
      <c r="CG67" s="302">
        <v>33938</v>
      </c>
      <c r="CH67" s="302">
        <v>332</v>
      </c>
      <c r="CI67" s="300">
        <v>161969</v>
      </c>
      <c r="CJ67" s="302">
        <v>58063</v>
      </c>
      <c r="CK67" s="302">
        <v>8588</v>
      </c>
      <c r="CL67" s="302">
        <v>30983</v>
      </c>
      <c r="CM67" s="302">
        <v>279</v>
      </c>
      <c r="CN67" s="300">
        <v>97913</v>
      </c>
      <c r="CO67" s="302">
        <v>58746</v>
      </c>
      <c r="CP67" s="302">
        <v>10163</v>
      </c>
      <c r="CQ67" s="302">
        <v>38231</v>
      </c>
      <c r="CR67" s="302">
        <v>10368</v>
      </c>
      <c r="CS67" s="300">
        <v>117508</v>
      </c>
      <c r="CT67" s="302">
        <v>42109</v>
      </c>
      <c r="CU67" s="302">
        <v>7281</v>
      </c>
      <c r="CV67" s="302">
        <v>36010</v>
      </c>
      <c r="CW67" s="302">
        <v>9910</v>
      </c>
      <c r="CX67" s="300">
        <v>95310</v>
      </c>
      <c r="CY67" s="302">
        <v>31798</v>
      </c>
      <c r="CZ67" s="302">
        <v>19359</v>
      </c>
      <c r="DA67" s="302">
        <v>26199</v>
      </c>
      <c r="DB67" s="302">
        <v>12646</v>
      </c>
      <c r="DC67" s="300">
        <v>90002</v>
      </c>
      <c r="DD67" s="302">
        <v>43928</v>
      </c>
      <c r="DE67" s="302">
        <v>20896</v>
      </c>
      <c r="DF67" s="302">
        <v>25003</v>
      </c>
      <c r="DG67" s="302">
        <v>12134</v>
      </c>
      <c r="DH67" s="300">
        <v>101961</v>
      </c>
      <c r="DI67" s="302">
        <v>161088</v>
      </c>
      <c r="DJ67" s="302">
        <v>48244</v>
      </c>
      <c r="DK67" s="302">
        <v>38237</v>
      </c>
      <c r="DL67" s="302">
        <v>28422</v>
      </c>
      <c r="DM67" s="300">
        <v>275991</v>
      </c>
    </row>
    <row r="68" spans="2:140" ht="12.75" thickTop="1">
      <c r="B68" s="238" t="s">
        <v>29</v>
      </c>
      <c r="C68" s="305">
        <v>1680784</v>
      </c>
      <c r="D68" s="305">
        <v>632945</v>
      </c>
      <c r="E68" s="305">
        <v>750526</v>
      </c>
      <c r="F68" s="305">
        <v>45157</v>
      </c>
      <c r="G68" s="305">
        <v>3109412</v>
      </c>
      <c r="H68" s="305">
        <f t="shared" ref="H68:Q68" si="195">H64+H61</f>
        <v>1637485</v>
      </c>
      <c r="I68" s="305">
        <f t="shared" si="195"/>
        <v>799286</v>
      </c>
      <c r="J68" s="305">
        <f t="shared" si="195"/>
        <v>711725</v>
      </c>
      <c r="K68" s="305">
        <f t="shared" si="195"/>
        <v>8941</v>
      </c>
      <c r="L68" s="305">
        <f t="shared" si="195"/>
        <v>3157437</v>
      </c>
      <c r="M68" s="305">
        <f t="shared" si="195"/>
        <v>1824547</v>
      </c>
      <c r="N68" s="305">
        <f t="shared" si="195"/>
        <v>622564</v>
      </c>
      <c r="O68" s="305">
        <f t="shared" si="195"/>
        <v>701585</v>
      </c>
      <c r="P68" s="305">
        <f t="shared" si="195"/>
        <v>39323</v>
      </c>
      <c r="Q68" s="305">
        <f t="shared" si="195"/>
        <v>3188019</v>
      </c>
      <c r="R68" s="305">
        <f t="shared" ref="R68:BJ68" si="196">R64+R61</f>
        <v>1809736</v>
      </c>
      <c r="S68" s="305">
        <f t="shared" si="196"/>
        <v>480426</v>
      </c>
      <c r="T68" s="305">
        <f t="shared" si="196"/>
        <v>620651</v>
      </c>
      <c r="U68" s="305">
        <f t="shared" si="196"/>
        <v>39619</v>
      </c>
      <c r="V68" s="305">
        <f t="shared" si="196"/>
        <v>2950432</v>
      </c>
      <c r="W68" s="305">
        <f t="shared" si="196"/>
        <v>1376348</v>
      </c>
      <c r="X68" s="305">
        <f t="shared" si="196"/>
        <v>417218</v>
      </c>
      <c r="Y68" s="305">
        <f t="shared" si="196"/>
        <v>475717</v>
      </c>
      <c r="Z68" s="305">
        <f t="shared" si="196"/>
        <v>36160</v>
      </c>
      <c r="AA68" s="305">
        <f t="shared" si="196"/>
        <v>2305443</v>
      </c>
      <c r="AB68" s="305">
        <f t="shared" si="196"/>
        <v>1217835</v>
      </c>
      <c r="AC68" s="305">
        <f t="shared" si="196"/>
        <v>340887</v>
      </c>
      <c r="AD68" s="305">
        <f t="shared" si="196"/>
        <v>338678</v>
      </c>
      <c r="AE68" s="305">
        <f t="shared" si="196"/>
        <v>105962</v>
      </c>
      <c r="AF68" s="305">
        <f t="shared" si="196"/>
        <v>2003362</v>
      </c>
      <c r="AG68" s="305">
        <f t="shared" si="196"/>
        <v>1041050</v>
      </c>
      <c r="AH68" s="305">
        <f t="shared" si="196"/>
        <v>262216</v>
      </c>
      <c r="AI68" s="305">
        <f t="shared" si="196"/>
        <v>371273</v>
      </c>
      <c r="AJ68" s="305">
        <f t="shared" si="196"/>
        <v>37113</v>
      </c>
      <c r="AK68" s="305">
        <f t="shared" si="196"/>
        <v>1711652</v>
      </c>
      <c r="AL68" s="305">
        <f t="shared" si="196"/>
        <v>937805</v>
      </c>
      <c r="AM68" s="305">
        <f t="shared" si="196"/>
        <v>238905</v>
      </c>
      <c r="AN68" s="305">
        <f t="shared" si="196"/>
        <v>374467</v>
      </c>
      <c r="AO68" s="305">
        <f t="shared" si="196"/>
        <v>34306</v>
      </c>
      <c r="AP68" s="305">
        <f t="shared" si="196"/>
        <v>1585483</v>
      </c>
      <c r="AQ68" s="305">
        <f t="shared" si="196"/>
        <v>805065</v>
      </c>
      <c r="AR68" s="305">
        <f t="shared" si="196"/>
        <v>298439</v>
      </c>
      <c r="AS68" s="305">
        <f t="shared" si="196"/>
        <v>427889</v>
      </c>
      <c r="AT68" s="305">
        <f t="shared" si="196"/>
        <v>33420</v>
      </c>
      <c r="AU68" s="305">
        <f t="shared" si="196"/>
        <v>1564813</v>
      </c>
      <c r="AV68" s="305">
        <f t="shared" si="196"/>
        <v>673448</v>
      </c>
      <c r="AW68" s="305">
        <f t="shared" si="196"/>
        <v>357326</v>
      </c>
      <c r="AX68" s="305">
        <f t="shared" si="196"/>
        <v>333040</v>
      </c>
      <c r="AY68" s="305">
        <f t="shared" si="196"/>
        <v>17459</v>
      </c>
      <c r="AZ68" s="305">
        <f t="shared" si="196"/>
        <v>1381273</v>
      </c>
      <c r="BA68" s="305">
        <f t="shared" si="196"/>
        <v>809675</v>
      </c>
      <c r="BB68" s="305">
        <f t="shared" si="196"/>
        <v>283884</v>
      </c>
      <c r="BC68" s="305">
        <f t="shared" si="196"/>
        <v>342309</v>
      </c>
      <c r="BD68" s="305">
        <f t="shared" si="196"/>
        <v>14420</v>
      </c>
      <c r="BE68" s="305">
        <f t="shared" si="196"/>
        <v>1450288</v>
      </c>
      <c r="BF68" s="305">
        <f t="shared" si="196"/>
        <v>710654</v>
      </c>
      <c r="BG68" s="305">
        <f t="shared" si="196"/>
        <v>239697</v>
      </c>
      <c r="BH68" s="305">
        <f t="shared" si="196"/>
        <v>381918</v>
      </c>
      <c r="BI68" s="305">
        <f t="shared" si="196"/>
        <v>11215</v>
      </c>
      <c r="BJ68" s="305">
        <f t="shared" si="196"/>
        <v>1343484</v>
      </c>
      <c r="BK68" s="305">
        <f t="shared" ref="BK68:BO68" si="197">BK64+BK61</f>
        <v>706431</v>
      </c>
      <c r="BL68" s="305">
        <f t="shared" si="197"/>
        <v>176094</v>
      </c>
      <c r="BM68" s="305">
        <f t="shared" si="197"/>
        <v>364612</v>
      </c>
      <c r="BN68" s="305">
        <f t="shared" si="197"/>
        <v>9109</v>
      </c>
      <c r="BO68" s="305">
        <f t="shared" si="197"/>
        <v>1256246</v>
      </c>
      <c r="BP68" s="305">
        <f t="shared" ref="BP68:BT68" si="198">BP64+BP61</f>
        <v>455418</v>
      </c>
      <c r="BQ68" s="305">
        <f t="shared" si="198"/>
        <v>142983</v>
      </c>
      <c r="BR68" s="305">
        <f t="shared" si="198"/>
        <v>381615</v>
      </c>
      <c r="BS68" s="305">
        <f t="shared" si="198"/>
        <v>7465</v>
      </c>
      <c r="BT68" s="305">
        <f t="shared" si="198"/>
        <v>987481</v>
      </c>
      <c r="BU68" s="305">
        <f t="shared" ref="BU68:BY68" si="199">BU64+BU61</f>
        <v>437049</v>
      </c>
      <c r="BV68" s="305">
        <f t="shared" si="199"/>
        <v>162561</v>
      </c>
      <c r="BW68" s="305">
        <f t="shared" si="199"/>
        <v>329145</v>
      </c>
      <c r="BX68" s="305">
        <f t="shared" si="199"/>
        <v>6894</v>
      </c>
      <c r="BY68" s="305">
        <f t="shared" si="199"/>
        <v>935649</v>
      </c>
      <c r="BZ68" s="305">
        <f t="shared" ref="BZ68:CD68" si="200">BZ64+BZ61</f>
        <v>373217</v>
      </c>
      <c r="CA68" s="305">
        <f t="shared" si="200"/>
        <v>139293</v>
      </c>
      <c r="CB68" s="305">
        <f t="shared" si="200"/>
        <v>288628</v>
      </c>
      <c r="CC68" s="305">
        <f t="shared" si="200"/>
        <v>6279</v>
      </c>
      <c r="CD68" s="305">
        <f t="shared" si="200"/>
        <v>807417</v>
      </c>
      <c r="CE68" s="305">
        <f t="shared" ref="CE68:CI68" si="201">CE64+CE61</f>
        <v>338954</v>
      </c>
      <c r="CF68" s="305">
        <f t="shared" si="201"/>
        <v>88418</v>
      </c>
      <c r="CG68" s="305">
        <f t="shared" si="201"/>
        <v>204602</v>
      </c>
      <c r="CH68" s="305">
        <f t="shared" si="201"/>
        <v>6068</v>
      </c>
      <c r="CI68" s="305">
        <f t="shared" si="201"/>
        <v>638042</v>
      </c>
      <c r="CJ68" s="305">
        <f t="shared" ref="CJ68:CN68" si="202">CJ64+CJ61</f>
        <v>307865</v>
      </c>
      <c r="CK68" s="305">
        <f t="shared" si="202"/>
        <v>82311</v>
      </c>
      <c r="CL68" s="305">
        <f t="shared" si="202"/>
        <v>121315</v>
      </c>
      <c r="CM68" s="305">
        <f t="shared" si="202"/>
        <v>5623</v>
      </c>
      <c r="CN68" s="305">
        <f t="shared" si="202"/>
        <v>517114</v>
      </c>
      <c r="CO68" s="305">
        <f t="shared" ref="CO68:CS68" si="203">CO64+CO61</f>
        <v>247897</v>
      </c>
      <c r="CP68" s="305">
        <f t="shared" si="203"/>
        <v>89206</v>
      </c>
      <c r="CQ68" s="305">
        <f t="shared" si="203"/>
        <v>120302</v>
      </c>
      <c r="CR68" s="305">
        <f t="shared" si="203"/>
        <v>15504</v>
      </c>
      <c r="CS68" s="305">
        <f t="shared" si="203"/>
        <v>472909</v>
      </c>
      <c r="CT68" s="305">
        <f t="shared" ref="CT68:CX68" si="204">CT64+CT61</f>
        <v>224773</v>
      </c>
      <c r="CU68" s="305">
        <f t="shared" si="204"/>
        <v>47689</v>
      </c>
      <c r="CV68" s="305">
        <f t="shared" si="204"/>
        <v>108704</v>
      </c>
      <c r="CW68" s="305">
        <f t="shared" si="204"/>
        <v>14267</v>
      </c>
      <c r="CX68" s="305">
        <f t="shared" si="204"/>
        <v>395433</v>
      </c>
      <c r="CY68" s="305">
        <f t="shared" ref="CY68:DC68" si="205">CY64+CY61</f>
        <v>200574</v>
      </c>
      <c r="CZ68" s="305">
        <f t="shared" si="205"/>
        <v>52128</v>
      </c>
      <c r="DA68" s="305">
        <f t="shared" si="205"/>
        <v>80045</v>
      </c>
      <c r="DB68" s="305">
        <f t="shared" si="205"/>
        <v>16483</v>
      </c>
      <c r="DC68" s="305">
        <f t="shared" si="205"/>
        <v>349230</v>
      </c>
      <c r="DD68" s="305">
        <f t="shared" ref="DD68:DH68" si="206">DD64+DD61</f>
        <v>171503</v>
      </c>
      <c r="DE68" s="305">
        <f t="shared" si="206"/>
        <v>64130</v>
      </c>
      <c r="DF68" s="305">
        <f t="shared" si="206"/>
        <v>74292</v>
      </c>
      <c r="DG68" s="305">
        <f t="shared" si="206"/>
        <v>15094</v>
      </c>
      <c r="DH68" s="305">
        <f t="shared" si="206"/>
        <v>325019</v>
      </c>
      <c r="DI68" s="305">
        <f t="shared" ref="DI68:DM68" si="207">DI64+DI61</f>
        <v>350105</v>
      </c>
      <c r="DJ68" s="305">
        <f t="shared" si="207"/>
        <v>156139</v>
      </c>
      <c r="DK68" s="305">
        <f t="shared" si="207"/>
        <v>300923</v>
      </c>
      <c r="DL68" s="305">
        <f t="shared" si="207"/>
        <v>65020</v>
      </c>
      <c r="DM68" s="305">
        <f t="shared" si="207"/>
        <v>872187</v>
      </c>
    </row>
    <row r="71" spans="2:140" ht="12.75" customHeight="1">
      <c r="B71" s="239" t="s">
        <v>412</v>
      </c>
      <c r="H71" s="240"/>
      <c r="I71" s="240"/>
      <c r="J71" s="240"/>
      <c r="K71" s="240"/>
      <c r="L71" s="240"/>
      <c r="M71" s="240"/>
      <c r="N71" s="240"/>
      <c r="O71" s="240"/>
      <c r="P71" s="240"/>
      <c r="Q71" s="240"/>
      <c r="R71" s="240"/>
      <c r="S71" s="240"/>
      <c r="T71" s="240"/>
    </row>
    <row r="73" spans="2:140">
      <c r="B73" s="250"/>
      <c r="C73" s="251"/>
      <c r="D73" s="251"/>
      <c r="E73" s="251"/>
      <c r="F73" s="251"/>
      <c r="G73" s="251"/>
      <c r="H73" s="230"/>
      <c r="N73" s="231"/>
      <c r="T73" s="231"/>
      <c r="Z73" s="231"/>
      <c r="AA73" s="229"/>
      <c r="AB73" s="229"/>
      <c r="AC73" s="229"/>
      <c r="AD73" s="229"/>
      <c r="AE73" s="229"/>
      <c r="AF73" s="231"/>
      <c r="AG73" s="229"/>
      <c r="AH73" s="229"/>
      <c r="AI73" s="229"/>
      <c r="AJ73" s="229"/>
      <c r="AK73" s="229"/>
      <c r="AL73" s="231"/>
      <c r="AM73" s="229"/>
      <c r="AN73" s="229"/>
      <c r="AO73" s="229"/>
      <c r="AP73" s="229"/>
      <c r="AQ73" s="229"/>
      <c r="AR73" s="231"/>
      <c r="AS73" s="229"/>
      <c r="AT73" s="229"/>
      <c r="AU73" s="229"/>
      <c r="AV73" s="229"/>
      <c r="AW73" s="229"/>
      <c r="AX73" s="231"/>
      <c r="AY73" s="229"/>
      <c r="AZ73" s="229"/>
      <c r="BA73" s="229"/>
      <c r="BB73" s="229"/>
      <c r="BC73" s="229"/>
      <c r="BD73" s="231"/>
      <c r="BE73" s="229"/>
      <c r="BF73" s="229"/>
      <c r="BG73" s="229"/>
      <c r="BH73" s="229"/>
      <c r="BI73" s="229"/>
      <c r="BJ73" s="231"/>
      <c r="BK73" s="229"/>
      <c r="BL73" s="229"/>
      <c r="BM73" s="229"/>
      <c r="BN73" s="229"/>
      <c r="BO73" s="229"/>
      <c r="BP73" s="231"/>
      <c r="BQ73" s="229"/>
      <c r="BR73" s="229"/>
      <c r="BS73" s="229"/>
      <c r="BT73" s="229"/>
      <c r="BU73" s="229"/>
      <c r="BV73" s="231"/>
      <c r="BW73" s="229"/>
      <c r="BX73" s="229"/>
      <c r="BY73" s="229"/>
      <c r="BZ73" s="229"/>
      <c r="CA73" s="229"/>
      <c r="CB73" s="231"/>
      <c r="CC73" s="229"/>
      <c r="CD73" s="229"/>
      <c r="CE73" s="229"/>
      <c r="CF73" s="229"/>
      <c r="CG73" s="229"/>
      <c r="CH73" s="231"/>
      <c r="CI73" s="229"/>
      <c r="CJ73" s="229"/>
      <c r="CK73" s="229"/>
      <c r="CL73" s="229"/>
      <c r="CM73" s="229"/>
      <c r="CN73" s="231"/>
      <c r="CO73" s="229"/>
      <c r="CP73" s="229"/>
      <c r="CQ73" s="229"/>
      <c r="CR73" s="229"/>
      <c r="CS73" s="229"/>
      <c r="CT73" s="231"/>
      <c r="CU73" s="229"/>
      <c r="CV73" s="229"/>
      <c r="CW73" s="229"/>
      <c r="CX73" s="229"/>
      <c r="CY73" s="229"/>
      <c r="CZ73" s="231"/>
      <c r="DA73" s="229"/>
      <c r="DB73" s="229"/>
      <c r="DC73" s="229"/>
      <c r="DD73" s="229"/>
      <c r="DE73" s="229"/>
      <c r="DF73" s="231"/>
      <c r="DG73" s="229"/>
      <c r="DH73" s="229"/>
      <c r="DI73" s="229"/>
      <c r="DJ73" s="229"/>
      <c r="DK73" s="229"/>
      <c r="DL73" s="231"/>
      <c r="DM73" s="229"/>
      <c r="DN73" s="229"/>
      <c r="DO73" s="229"/>
      <c r="DP73" s="229"/>
      <c r="DQ73" s="229"/>
      <c r="DR73" s="231"/>
      <c r="DS73" s="229"/>
      <c r="DT73" s="229"/>
      <c r="DU73" s="229"/>
      <c r="DV73" s="229"/>
      <c r="DW73" s="229"/>
      <c r="DX73" s="231"/>
      <c r="DY73" s="229"/>
      <c r="DZ73" s="229"/>
      <c r="EA73" s="229"/>
      <c r="EB73" s="229"/>
      <c r="EC73" s="229"/>
      <c r="ED73" s="231" t="s">
        <v>0</v>
      </c>
      <c r="EE73" s="229"/>
      <c r="EF73" s="229"/>
      <c r="EG73" s="229"/>
      <c r="EH73" s="229"/>
      <c r="EI73" s="229"/>
      <c r="EJ73" s="231" t="s">
        <v>0</v>
      </c>
    </row>
    <row r="74" spans="2:140">
      <c r="C74" s="533" t="s">
        <v>117</v>
      </c>
      <c r="D74" s="534"/>
      <c r="E74" s="534"/>
      <c r="F74" s="534"/>
      <c r="G74" s="534"/>
      <c r="H74" s="534"/>
      <c r="I74" s="533" t="s">
        <v>429</v>
      </c>
      <c r="J74" s="534"/>
      <c r="K74" s="534"/>
      <c r="L74" s="534"/>
      <c r="M74" s="534"/>
      <c r="N74" s="534"/>
      <c r="O74" s="533" t="s">
        <v>435</v>
      </c>
      <c r="P74" s="534"/>
      <c r="Q74" s="534"/>
      <c r="R74" s="534"/>
      <c r="S74" s="534"/>
      <c r="T74" s="534"/>
      <c r="U74" s="533" t="s">
        <v>440</v>
      </c>
      <c r="V74" s="534"/>
      <c r="W74" s="534"/>
      <c r="X74" s="534"/>
      <c r="Y74" s="534"/>
      <c r="Z74" s="534"/>
      <c r="AA74" s="533" t="s">
        <v>443</v>
      </c>
      <c r="AB74" s="534"/>
      <c r="AC74" s="534"/>
      <c r="AD74" s="534"/>
      <c r="AE74" s="534"/>
      <c r="AF74" s="534"/>
      <c r="AG74" s="533" t="s">
        <v>454</v>
      </c>
      <c r="AH74" s="534"/>
      <c r="AI74" s="534"/>
      <c r="AJ74" s="534"/>
      <c r="AK74" s="534"/>
      <c r="AL74" s="534"/>
      <c r="AM74" s="533" t="s">
        <v>464</v>
      </c>
      <c r="AN74" s="534"/>
      <c r="AO74" s="534"/>
      <c r="AP74" s="534"/>
      <c r="AQ74" s="534"/>
      <c r="AR74" s="534"/>
      <c r="AS74" s="533" t="s">
        <v>505</v>
      </c>
      <c r="AT74" s="534"/>
      <c r="AU74" s="534"/>
      <c r="AV74" s="534"/>
      <c r="AW74" s="534"/>
      <c r="AX74" s="534"/>
      <c r="AY74" s="533" t="s">
        <v>531</v>
      </c>
      <c r="AZ74" s="534"/>
      <c r="BA74" s="534"/>
      <c r="BB74" s="534"/>
      <c r="BC74" s="534"/>
      <c r="BD74" s="534"/>
      <c r="BE74" s="533" t="s">
        <v>537</v>
      </c>
      <c r="BF74" s="534"/>
      <c r="BG74" s="534"/>
      <c r="BH74" s="534"/>
      <c r="BI74" s="534"/>
      <c r="BJ74" s="534"/>
      <c r="BK74" s="533" t="s">
        <v>541</v>
      </c>
      <c r="BL74" s="534"/>
      <c r="BM74" s="534"/>
      <c r="BN74" s="534"/>
      <c r="BO74" s="534"/>
      <c r="BP74" s="534"/>
      <c r="BQ74" s="533" t="s">
        <v>545</v>
      </c>
      <c r="BR74" s="534"/>
      <c r="BS74" s="534"/>
      <c r="BT74" s="534"/>
      <c r="BU74" s="534"/>
      <c r="BV74" s="534"/>
      <c r="BW74" s="533" t="s">
        <v>550</v>
      </c>
      <c r="BX74" s="534"/>
      <c r="BY74" s="534"/>
      <c r="BZ74" s="534"/>
      <c r="CA74" s="534"/>
      <c r="CB74" s="534"/>
      <c r="CC74" s="533" t="s">
        <v>555</v>
      </c>
      <c r="CD74" s="534"/>
      <c r="CE74" s="534"/>
      <c r="CF74" s="534"/>
      <c r="CG74" s="534"/>
      <c r="CH74" s="534"/>
      <c r="CI74" s="533" t="s">
        <v>557</v>
      </c>
      <c r="CJ74" s="534"/>
      <c r="CK74" s="534"/>
      <c r="CL74" s="534"/>
      <c r="CM74" s="534"/>
      <c r="CN74" s="534"/>
      <c r="CO74" s="533" t="s">
        <v>559</v>
      </c>
      <c r="CP74" s="534"/>
      <c r="CQ74" s="534"/>
      <c r="CR74" s="534"/>
      <c r="CS74" s="534"/>
      <c r="CT74" s="534"/>
      <c r="CU74" s="533" t="s">
        <v>563</v>
      </c>
      <c r="CV74" s="534"/>
      <c r="CW74" s="534"/>
      <c r="CX74" s="534"/>
      <c r="CY74" s="534"/>
      <c r="CZ74" s="534"/>
      <c r="DA74" s="533" t="s">
        <v>564</v>
      </c>
      <c r="DB74" s="534"/>
      <c r="DC74" s="534"/>
      <c r="DD74" s="534"/>
      <c r="DE74" s="534"/>
      <c r="DF74" s="534"/>
      <c r="DG74" s="533" t="s">
        <v>567</v>
      </c>
      <c r="DH74" s="534"/>
      <c r="DI74" s="534"/>
      <c r="DJ74" s="534"/>
      <c r="DK74" s="534"/>
      <c r="DL74" s="534"/>
      <c r="DM74" s="533" t="s">
        <v>569</v>
      </c>
      <c r="DN74" s="534"/>
      <c r="DO74" s="534"/>
      <c r="DP74" s="534"/>
      <c r="DQ74" s="534"/>
      <c r="DR74" s="534"/>
      <c r="DS74" s="533" t="s">
        <v>572</v>
      </c>
      <c r="DT74" s="534"/>
      <c r="DU74" s="534"/>
      <c r="DV74" s="534"/>
      <c r="DW74" s="534"/>
      <c r="DX74" s="534"/>
      <c r="DY74" s="533" t="s">
        <v>575</v>
      </c>
      <c r="DZ74" s="534"/>
      <c r="EA74" s="534"/>
      <c r="EB74" s="534"/>
      <c r="EC74" s="534"/>
      <c r="ED74" s="534"/>
      <c r="EE74" s="533" t="s">
        <v>578</v>
      </c>
      <c r="EF74" s="534"/>
      <c r="EG74" s="534"/>
      <c r="EH74" s="534"/>
      <c r="EI74" s="534"/>
      <c r="EJ74" s="534"/>
    </row>
    <row r="75" spans="2:140" ht="23.25" thickBot="1">
      <c r="B75" s="249"/>
      <c r="C75" s="249" t="s">
        <v>184</v>
      </c>
      <c r="D75" s="249" t="s">
        <v>185</v>
      </c>
      <c r="E75" s="249" t="s">
        <v>186</v>
      </c>
      <c r="F75" s="249" t="s">
        <v>187</v>
      </c>
      <c r="G75" s="249" t="s">
        <v>188</v>
      </c>
      <c r="H75" s="249" t="s">
        <v>161</v>
      </c>
      <c r="I75" s="234" t="s">
        <v>184</v>
      </c>
      <c r="J75" s="249" t="s">
        <v>185</v>
      </c>
      <c r="K75" s="249" t="s">
        <v>186</v>
      </c>
      <c r="L75" s="249" t="s">
        <v>187</v>
      </c>
      <c r="M75" s="249" t="s">
        <v>188</v>
      </c>
      <c r="N75" s="249" t="s">
        <v>161</v>
      </c>
      <c r="O75" s="234" t="s">
        <v>184</v>
      </c>
      <c r="P75" s="249" t="s">
        <v>185</v>
      </c>
      <c r="Q75" s="249" t="s">
        <v>186</v>
      </c>
      <c r="R75" s="249" t="s">
        <v>187</v>
      </c>
      <c r="S75" s="249" t="s">
        <v>188</v>
      </c>
      <c r="T75" s="249" t="s">
        <v>161</v>
      </c>
      <c r="U75" s="234" t="s">
        <v>184</v>
      </c>
      <c r="V75" s="249" t="s">
        <v>185</v>
      </c>
      <c r="W75" s="249" t="s">
        <v>186</v>
      </c>
      <c r="X75" s="249" t="s">
        <v>187</v>
      </c>
      <c r="Y75" s="249" t="s">
        <v>188</v>
      </c>
      <c r="Z75" s="249" t="s">
        <v>161</v>
      </c>
      <c r="AA75" s="234" t="s">
        <v>184</v>
      </c>
      <c r="AB75" s="249" t="s">
        <v>185</v>
      </c>
      <c r="AC75" s="249" t="s">
        <v>186</v>
      </c>
      <c r="AD75" s="249" t="s">
        <v>187</v>
      </c>
      <c r="AE75" s="249" t="s">
        <v>188</v>
      </c>
      <c r="AF75" s="249" t="s">
        <v>161</v>
      </c>
      <c r="AG75" s="234" t="s">
        <v>184</v>
      </c>
      <c r="AH75" s="249" t="s">
        <v>185</v>
      </c>
      <c r="AI75" s="249" t="s">
        <v>186</v>
      </c>
      <c r="AJ75" s="249" t="s">
        <v>187</v>
      </c>
      <c r="AK75" s="249" t="s">
        <v>188</v>
      </c>
      <c r="AL75" s="249" t="s">
        <v>161</v>
      </c>
      <c r="AM75" s="234" t="s">
        <v>184</v>
      </c>
      <c r="AN75" s="249" t="s">
        <v>185</v>
      </c>
      <c r="AO75" s="249" t="s">
        <v>186</v>
      </c>
      <c r="AP75" s="249" t="s">
        <v>187</v>
      </c>
      <c r="AQ75" s="249" t="s">
        <v>188</v>
      </c>
      <c r="AR75" s="249" t="s">
        <v>161</v>
      </c>
      <c r="AS75" s="234" t="s">
        <v>184</v>
      </c>
      <c r="AT75" s="249" t="s">
        <v>185</v>
      </c>
      <c r="AU75" s="249" t="s">
        <v>186</v>
      </c>
      <c r="AV75" s="249" t="s">
        <v>187</v>
      </c>
      <c r="AW75" s="249" t="s">
        <v>188</v>
      </c>
      <c r="AX75" s="249" t="s">
        <v>161</v>
      </c>
      <c r="AY75" s="234" t="s">
        <v>184</v>
      </c>
      <c r="AZ75" s="249" t="s">
        <v>185</v>
      </c>
      <c r="BA75" s="249" t="s">
        <v>186</v>
      </c>
      <c r="BB75" s="249" t="s">
        <v>187</v>
      </c>
      <c r="BC75" s="249" t="s">
        <v>188</v>
      </c>
      <c r="BD75" s="249" t="s">
        <v>161</v>
      </c>
      <c r="BE75" s="234" t="s">
        <v>184</v>
      </c>
      <c r="BF75" s="249" t="s">
        <v>185</v>
      </c>
      <c r="BG75" s="249" t="s">
        <v>186</v>
      </c>
      <c r="BH75" s="249" t="s">
        <v>187</v>
      </c>
      <c r="BI75" s="249" t="s">
        <v>188</v>
      </c>
      <c r="BJ75" s="249" t="s">
        <v>161</v>
      </c>
      <c r="BK75" s="234" t="s">
        <v>184</v>
      </c>
      <c r="BL75" s="249" t="s">
        <v>185</v>
      </c>
      <c r="BM75" s="249" t="s">
        <v>186</v>
      </c>
      <c r="BN75" s="249" t="s">
        <v>187</v>
      </c>
      <c r="BO75" s="249" t="s">
        <v>188</v>
      </c>
      <c r="BP75" s="249" t="s">
        <v>161</v>
      </c>
      <c r="BQ75" s="234" t="s">
        <v>184</v>
      </c>
      <c r="BR75" s="249" t="s">
        <v>185</v>
      </c>
      <c r="BS75" s="249" t="s">
        <v>186</v>
      </c>
      <c r="BT75" s="249" t="s">
        <v>187</v>
      </c>
      <c r="BU75" s="249" t="s">
        <v>188</v>
      </c>
      <c r="BV75" s="249" t="s">
        <v>161</v>
      </c>
      <c r="BW75" s="234" t="s">
        <v>184</v>
      </c>
      <c r="BX75" s="249" t="s">
        <v>185</v>
      </c>
      <c r="BY75" s="249" t="s">
        <v>186</v>
      </c>
      <c r="BZ75" s="249" t="s">
        <v>187</v>
      </c>
      <c r="CA75" s="249" t="s">
        <v>188</v>
      </c>
      <c r="CB75" s="249" t="s">
        <v>161</v>
      </c>
      <c r="CC75" s="234" t="s">
        <v>184</v>
      </c>
      <c r="CD75" s="249" t="s">
        <v>185</v>
      </c>
      <c r="CE75" s="249" t="s">
        <v>186</v>
      </c>
      <c r="CF75" s="249" t="s">
        <v>187</v>
      </c>
      <c r="CG75" s="249" t="s">
        <v>188</v>
      </c>
      <c r="CH75" s="249" t="s">
        <v>161</v>
      </c>
      <c r="CI75" s="234" t="s">
        <v>184</v>
      </c>
      <c r="CJ75" s="249" t="s">
        <v>185</v>
      </c>
      <c r="CK75" s="249" t="s">
        <v>186</v>
      </c>
      <c r="CL75" s="249" t="s">
        <v>187</v>
      </c>
      <c r="CM75" s="249" t="s">
        <v>188</v>
      </c>
      <c r="CN75" s="249" t="s">
        <v>161</v>
      </c>
      <c r="CO75" s="234" t="s">
        <v>184</v>
      </c>
      <c r="CP75" s="249" t="s">
        <v>185</v>
      </c>
      <c r="CQ75" s="249" t="s">
        <v>186</v>
      </c>
      <c r="CR75" s="249" t="s">
        <v>187</v>
      </c>
      <c r="CS75" s="249" t="s">
        <v>188</v>
      </c>
      <c r="CT75" s="249" t="s">
        <v>161</v>
      </c>
      <c r="CU75" s="234" t="s">
        <v>184</v>
      </c>
      <c r="CV75" s="249" t="s">
        <v>185</v>
      </c>
      <c r="CW75" s="249" t="s">
        <v>186</v>
      </c>
      <c r="CX75" s="249" t="s">
        <v>187</v>
      </c>
      <c r="CY75" s="249" t="s">
        <v>188</v>
      </c>
      <c r="CZ75" s="249" t="s">
        <v>161</v>
      </c>
      <c r="DA75" s="234" t="s">
        <v>184</v>
      </c>
      <c r="DB75" s="249" t="s">
        <v>185</v>
      </c>
      <c r="DC75" s="249" t="s">
        <v>186</v>
      </c>
      <c r="DD75" s="249" t="s">
        <v>187</v>
      </c>
      <c r="DE75" s="249" t="s">
        <v>188</v>
      </c>
      <c r="DF75" s="249" t="s">
        <v>161</v>
      </c>
      <c r="DG75" s="234" t="s">
        <v>184</v>
      </c>
      <c r="DH75" s="249" t="s">
        <v>185</v>
      </c>
      <c r="DI75" s="249" t="s">
        <v>186</v>
      </c>
      <c r="DJ75" s="249" t="s">
        <v>187</v>
      </c>
      <c r="DK75" s="249" t="s">
        <v>188</v>
      </c>
      <c r="DL75" s="249" t="s">
        <v>161</v>
      </c>
      <c r="DM75" s="234" t="s">
        <v>184</v>
      </c>
      <c r="DN75" s="249" t="s">
        <v>185</v>
      </c>
      <c r="DO75" s="249" t="s">
        <v>186</v>
      </c>
      <c r="DP75" s="249" t="s">
        <v>187</v>
      </c>
      <c r="DQ75" s="249" t="s">
        <v>188</v>
      </c>
      <c r="DR75" s="249" t="s">
        <v>161</v>
      </c>
      <c r="DS75" s="234" t="s">
        <v>184</v>
      </c>
      <c r="DT75" s="249" t="s">
        <v>185</v>
      </c>
      <c r="DU75" s="249" t="s">
        <v>186</v>
      </c>
      <c r="DV75" s="249" t="s">
        <v>187</v>
      </c>
      <c r="DW75" s="249" t="s">
        <v>188</v>
      </c>
      <c r="DX75" s="249" t="s">
        <v>161</v>
      </c>
      <c r="DY75" s="234" t="s">
        <v>184</v>
      </c>
      <c r="DZ75" s="249" t="s">
        <v>185</v>
      </c>
      <c r="EA75" s="249" t="s">
        <v>186</v>
      </c>
      <c r="EB75" s="249" t="s">
        <v>187</v>
      </c>
      <c r="EC75" s="249" t="s">
        <v>188</v>
      </c>
      <c r="ED75" s="249" t="s">
        <v>161</v>
      </c>
      <c r="EE75" s="234" t="s">
        <v>184</v>
      </c>
      <c r="EF75" s="249" t="s">
        <v>185</v>
      </c>
      <c r="EG75" s="249" t="s">
        <v>186</v>
      </c>
      <c r="EH75" s="249" t="s">
        <v>187</v>
      </c>
      <c r="EI75" s="249" t="s">
        <v>188</v>
      </c>
      <c r="EJ75" s="249" t="s">
        <v>161</v>
      </c>
    </row>
    <row r="76" spans="2:140" s="51" customFormat="1">
      <c r="B76" s="235" t="s">
        <v>173</v>
      </c>
      <c r="C76" s="301">
        <v>1046</v>
      </c>
      <c r="D76" s="301">
        <v>532</v>
      </c>
      <c r="E76" s="301">
        <v>3429</v>
      </c>
      <c r="F76" s="301">
        <v>3515</v>
      </c>
      <c r="G76" s="301">
        <v>0</v>
      </c>
      <c r="H76" s="301">
        <v>8522</v>
      </c>
      <c r="I76" s="301">
        <v>9187</v>
      </c>
      <c r="J76" s="301">
        <v>452</v>
      </c>
      <c r="K76" s="301">
        <v>1137</v>
      </c>
      <c r="L76" s="301">
        <v>3959</v>
      </c>
      <c r="M76" s="301">
        <v>0</v>
      </c>
      <c r="N76" s="301">
        <v>14735</v>
      </c>
      <c r="O76" s="301">
        <v>1799</v>
      </c>
      <c r="P76" s="301">
        <v>286</v>
      </c>
      <c r="Q76" s="301">
        <v>5678</v>
      </c>
      <c r="R76" s="301">
        <v>1837</v>
      </c>
      <c r="S76" s="301">
        <v>0</v>
      </c>
      <c r="T76" s="301">
        <v>9600</v>
      </c>
      <c r="U76" s="301">
        <v>824</v>
      </c>
      <c r="V76" s="301">
        <v>152</v>
      </c>
      <c r="W76" s="301">
        <v>269</v>
      </c>
      <c r="X76" s="301">
        <v>3374</v>
      </c>
      <c r="Y76" s="301">
        <v>0</v>
      </c>
      <c r="Z76" s="301">
        <v>4619</v>
      </c>
      <c r="AA76" s="301">
        <f t="shared" ref="AA76:BV76" si="208">SUM(AA77:AA80)</f>
        <v>7670</v>
      </c>
      <c r="AB76" s="301">
        <f t="shared" si="208"/>
        <v>142</v>
      </c>
      <c r="AC76" s="301">
        <f t="shared" si="208"/>
        <v>439</v>
      </c>
      <c r="AD76" s="301">
        <f t="shared" si="208"/>
        <v>3644</v>
      </c>
      <c r="AE76" s="301">
        <f t="shared" si="208"/>
        <v>0</v>
      </c>
      <c r="AF76" s="301">
        <f t="shared" si="208"/>
        <v>11895</v>
      </c>
      <c r="AG76" s="301">
        <f t="shared" si="208"/>
        <v>2158</v>
      </c>
      <c r="AH76" s="301">
        <f t="shared" si="208"/>
        <v>19262</v>
      </c>
      <c r="AI76" s="301">
        <f t="shared" si="208"/>
        <v>19317</v>
      </c>
      <c r="AJ76" s="301">
        <f t="shared" si="208"/>
        <v>145938</v>
      </c>
      <c r="AK76" s="301">
        <f t="shared" si="208"/>
        <v>0</v>
      </c>
      <c r="AL76" s="301">
        <f t="shared" si="208"/>
        <v>186675</v>
      </c>
      <c r="AM76" s="301">
        <f t="shared" si="208"/>
        <v>305</v>
      </c>
      <c r="AN76" s="301">
        <f t="shared" si="208"/>
        <v>165</v>
      </c>
      <c r="AO76" s="301">
        <f t="shared" si="208"/>
        <v>256</v>
      </c>
      <c r="AP76" s="301">
        <f t="shared" si="208"/>
        <v>0</v>
      </c>
      <c r="AQ76" s="301">
        <f t="shared" si="208"/>
        <v>0</v>
      </c>
      <c r="AR76" s="301">
        <f t="shared" si="208"/>
        <v>726</v>
      </c>
      <c r="AS76" s="301">
        <f t="shared" si="208"/>
        <v>8755</v>
      </c>
      <c r="AT76" s="301">
        <f t="shared" si="208"/>
        <v>310</v>
      </c>
      <c r="AU76" s="301">
        <f t="shared" si="208"/>
        <v>9462</v>
      </c>
      <c r="AV76" s="301">
        <f t="shared" si="208"/>
        <v>34323</v>
      </c>
      <c r="AW76" s="301">
        <f t="shared" si="208"/>
        <v>0</v>
      </c>
      <c r="AX76" s="301">
        <f t="shared" si="208"/>
        <v>52850</v>
      </c>
      <c r="AY76" s="301">
        <f t="shared" si="208"/>
        <v>1842</v>
      </c>
      <c r="AZ76" s="301">
        <f t="shared" si="208"/>
        <v>259</v>
      </c>
      <c r="BA76" s="301">
        <f t="shared" si="208"/>
        <v>14472</v>
      </c>
      <c r="BB76" s="301">
        <f t="shared" si="208"/>
        <v>30217</v>
      </c>
      <c r="BC76" s="301">
        <f t="shared" si="208"/>
        <v>0</v>
      </c>
      <c r="BD76" s="301">
        <f t="shared" si="208"/>
        <v>46790</v>
      </c>
      <c r="BE76" s="301">
        <f t="shared" si="208"/>
        <v>1564</v>
      </c>
      <c r="BF76" s="301">
        <f t="shared" si="208"/>
        <v>0</v>
      </c>
      <c r="BG76" s="301">
        <f t="shared" si="208"/>
        <v>12673</v>
      </c>
      <c r="BH76" s="301">
        <f t="shared" si="208"/>
        <v>13690</v>
      </c>
      <c r="BI76" s="301">
        <f t="shared" si="208"/>
        <v>0</v>
      </c>
      <c r="BJ76" s="301">
        <f t="shared" si="208"/>
        <v>27927</v>
      </c>
      <c r="BK76" s="301">
        <f t="shared" si="208"/>
        <v>4294</v>
      </c>
      <c r="BL76" s="301">
        <f t="shared" si="208"/>
        <v>710</v>
      </c>
      <c r="BM76" s="301">
        <f t="shared" si="208"/>
        <v>2154</v>
      </c>
      <c r="BN76" s="301">
        <f t="shared" si="208"/>
        <v>12668</v>
      </c>
      <c r="BO76" s="301">
        <f t="shared" si="208"/>
        <v>5232</v>
      </c>
      <c r="BP76" s="301">
        <f t="shared" si="208"/>
        <v>25058</v>
      </c>
      <c r="BQ76" s="301">
        <f t="shared" si="208"/>
        <v>1397</v>
      </c>
      <c r="BR76" s="301">
        <f t="shared" si="208"/>
        <v>0</v>
      </c>
      <c r="BS76" s="301">
        <f t="shared" si="208"/>
        <v>2124</v>
      </c>
      <c r="BT76" s="301">
        <f t="shared" si="208"/>
        <v>14822</v>
      </c>
      <c r="BU76" s="301">
        <f t="shared" si="208"/>
        <v>0</v>
      </c>
      <c r="BV76" s="301">
        <f t="shared" si="208"/>
        <v>18343</v>
      </c>
      <c r="BW76" s="301">
        <f t="shared" ref="BW76:CB76" si="209">SUM(BW77:BW80)</f>
        <v>1</v>
      </c>
      <c r="BX76" s="301">
        <f t="shared" si="209"/>
        <v>11526</v>
      </c>
      <c r="BY76" s="301">
        <f t="shared" si="209"/>
        <v>0</v>
      </c>
      <c r="BZ76" s="301">
        <f t="shared" si="209"/>
        <v>0</v>
      </c>
      <c r="CA76" s="301">
        <f t="shared" si="209"/>
        <v>0</v>
      </c>
      <c r="CB76" s="301">
        <f t="shared" si="209"/>
        <v>11527</v>
      </c>
      <c r="CC76" s="301">
        <f t="shared" ref="CC76:CH76" si="210">SUM(CC77:CC80)</f>
        <v>1</v>
      </c>
      <c r="CD76" s="301">
        <f t="shared" si="210"/>
        <v>0</v>
      </c>
      <c r="CE76" s="301">
        <f t="shared" si="210"/>
        <v>5685</v>
      </c>
      <c r="CF76" s="301">
        <f t="shared" si="210"/>
        <v>0</v>
      </c>
      <c r="CG76" s="301">
        <f t="shared" si="210"/>
        <v>0</v>
      </c>
      <c r="CH76" s="301">
        <f t="shared" si="210"/>
        <v>5686</v>
      </c>
      <c r="CI76" s="301">
        <f t="shared" ref="CI76:CN76" si="211">SUM(CI77:CI80)</f>
        <v>0</v>
      </c>
      <c r="CJ76" s="301">
        <f t="shared" si="211"/>
        <v>22060</v>
      </c>
      <c r="CK76" s="301">
        <f t="shared" si="211"/>
        <v>0</v>
      </c>
      <c r="CL76" s="301">
        <f t="shared" si="211"/>
        <v>5685</v>
      </c>
      <c r="CM76" s="301">
        <f t="shared" si="211"/>
        <v>0</v>
      </c>
      <c r="CN76" s="301">
        <f t="shared" si="211"/>
        <v>27745</v>
      </c>
      <c r="CO76" s="301">
        <f t="shared" ref="CO76:CT76" si="212">SUM(CO77:CO80)</f>
        <v>9768</v>
      </c>
      <c r="CP76" s="301">
        <f t="shared" si="212"/>
        <v>0</v>
      </c>
      <c r="CQ76" s="301">
        <f t="shared" si="212"/>
        <v>22060</v>
      </c>
      <c r="CR76" s="301">
        <f t="shared" si="212"/>
        <v>0</v>
      </c>
      <c r="CS76" s="301">
        <f t="shared" si="212"/>
        <v>0</v>
      </c>
      <c r="CT76" s="301">
        <f t="shared" si="212"/>
        <v>31827</v>
      </c>
      <c r="CU76" s="301">
        <f t="shared" ref="CU76:CZ76" si="213">SUM(CU77:CU80)</f>
        <v>1841</v>
      </c>
      <c r="CV76" s="301">
        <f t="shared" si="213"/>
        <v>0</v>
      </c>
      <c r="CW76" s="301">
        <f t="shared" si="213"/>
        <v>29874</v>
      </c>
      <c r="CX76" s="301">
        <f t="shared" si="213"/>
        <v>22060</v>
      </c>
      <c r="CY76" s="301">
        <f t="shared" si="213"/>
        <v>0</v>
      </c>
      <c r="CZ76" s="301">
        <f t="shared" si="213"/>
        <v>53775</v>
      </c>
      <c r="DA76" s="301">
        <f t="shared" ref="DA76:DF76" si="214">SUM(DA77:DA80)</f>
        <v>2</v>
      </c>
      <c r="DB76" s="301">
        <f t="shared" si="214"/>
        <v>0</v>
      </c>
      <c r="DC76" s="301">
        <f t="shared" si="214"/>
        <v>0</v>
      </c>
      <c r="DD76" s="301">
        <f t="shared" si="214"/>
        <v>0</v>
      </c>
      <c r="DE76" s="301">
        <f t="shared" si="214"/>
        <v>0</v>
      </c>
      <c r="DF76" s="301">
        <f t="shared" si="214"/>
        <v>2</v>
      </c>
      <c r="DG76" s="301">
        <f t="shared" ref="DG76:DL76" si="215">SUM(DG77:DG80)</f>
        <v>3</v>
      </c>
      <c r="DH76" s="301">
        <f t="shared" si="215"/>
        <v>0</v>
      </c>
      <c r="DI76" s="301">
        <f t="shared" si="215"/>
        <v>4</v>
      </c>
      <c r="DJ76" s="301">
        <f t="shared" si="215"/>
        <v>0</v>
      </c>
      <c r="DK76" s="301">
        <f t="shared" si="215"/>
        <v>0</v>
      </c>
      <c r="DL76" s="301">
        <f t="shared" si="215"/>
        <v>7</v>
      </c>
      <c r="DM76" s="301">
        <f t="shared" ref="DM76:DR76" si="216">SUM(DM77:DM80)</f>
        <v>6453</v>
      </c>
      <c r="DN76" s="301">
        <f t="shared" si="216"/>
        <v>0</v>
      </c>
      <c r="DO76" s="301">
        <f t="shared" si="216"/>
        <v>0</v>
      </c>
      <c r="DP76" s="301">
        <f t="shared" si="216"/>
        <v>0</v>
      </c>
      <c r="DQ76" s="301">
        <f t="shared" si="216"/>
        <v>0</v>
      </c>
      <c r="DR76" s="301">
        <f t="shared" si="216"/>
        <v>6453</v>
      </c>
      <c r="DS76" s="301">
        <f t="shared" ref="DS76:DX76" si="217">SUM(DS77:DS80)</f>
        <v>0</v>
      </c>
      <c r="DT76" s="301">
        <f t="shared" si="217"/>
        <v>0</v>
      </c>
      <c r="DU76" s="301">
        <f t="shared" si="217"/>
        <v>0</v>
      </c>
      <c r="DV76" s="301">
        <f t="shared" si="217"/>
        <v>0</v>
      </c>
      <c r="DW76" s="301">
        <f t="shared" si="217"/>
        <v>0</v>
      </c>
      <c r="DX76" s="301">
        <f t="shared" si="217"/>
        <v>0</v>
      </c>
      <c r="DY76" s="301">
        <f t="shared" ref="DY76:ED76" si="218">SUM(DY77:DY80)</f>
        <v>0</v>
      </c>
      <c r="DZ76" s="301">
        <f t="shared" si="218"/>
        <v>0</v>
      </c>
      <c r="EA76" s="301">
        <f t="shared" si="218"/>
        <v>0</v>
      </c>
      <c r="EB76" s="301">
        <f t="shared" si="218"/>
        <v>0</v>
      </c>
      <c r="EC76" s="301">
        <f t="shared" si="218"/>
        <v>0</v>
      </c>
      <c r="ED76" s="301">
        <f t="shared" si="218"/>
        <v>0</v>
      </c>
      <c r="EE76" s="301">
        <f t="shared" ref="EE76:EJ76" si="219">SUM(EE77:EE80)</f>
        <v>0</v>
      </c>
      <c r="EF76" s="301">
        <f t="shared" si="219"/>
        <v>0</v>
      </c>
      <c r="EG76" s="301">
        <f t="shared" si="219"/>
        <v>0</v>
      </c>
      <c r="EH76" s="301">
        <f t="shared" si="219"/>
        <v>0</v>
      </c>
      <c r="EI76" s="301">
        <f t="shared" si="219"/>
        <v>0</v>
      </c>
      <c r="EJ76" s="301">
        <f t="shared" si="219"/>
        <v>0</v>
      </c>
    </row>
    <row r="77" spans="2:140">
      <c r="B77" s="236" t="s">
        <v>24</v>
      </c>
      <c r="C77" s="302">
        <v>451</v>
      </c>
      <c r="D77" s="302">
        <v>65</v>
      </c>
      <c r="E77" s="302">
        <v>156</v>
      </c>
      <c r="F77" s="302">
        <v>3068</v>
      </c>
      <c r="G77" s="300">
        <v>0</v>
      </c>
      <c r="H77" s="300">
        <v>3740</v>
      </c>
      <c r="I77" s="302">
        <v>3592</v>
      </c>
      <c r="J77" s="302">
        <v>0</v>
      </c>
      <c r="K77" s="302">
        <v>0</v>
      </c>
      <c r="L77" s="302">
        <v>2923</v>
      </c>
      <c r="M77" s="300"/>
      <c r="N77" s="300">
        <v>6515</v>
      </c>
      <c r="O77" s="302">
        <v>16</v>
      </c>
      <c r="P77" s="302">
        <v>0</v>
      </c>
      <c r="Q77" s="302">
        <v>0</v>
      </c>
      <c r="R77" s="302">
        <v>0</v>
      </c>
      <c r="S77" s="300">
        <v>0</v>
      </c>
      <c r="T77" s="300">
        <v>16</v>
      </c>
      <c r="U77" s="302">
        <v>0</v>
      </c>
      <c r="V77" s="302">
        <v>0</v>
      </c>
      <c r="W77" s="302">
        <v>0</v>
      </c>
      <c r="X77" s="302">
        <v>0</v>
      </c>
      <c r="Y77" s="300">
        <v>0</v>
      </c>
      <c r="Z77" s="300">
        <v>0</v>
      </c>
      <c r="AA77" s="302">
        <v>15</v>
      </c>
      <c r="AB77" s="302">
        <v>0</v>
      </c>
      <c r="AC77" s="302">
        <v>0</v>
      </c>
      <c r="AD77" s="302">
        <v>0</v>
      </c>
      <c r="AE77" s="300">
        <v>0</v>
      </c>
      <c r="AF77" s="300">
        <v>15</v>
      </c>
      <c r="AG77" s="302">
        <v>1446</v>
      </c>
      <c r="AH77" s="302">
        <v>116</v>
      </c>
      <c r="AI77" s="302">
        <v>5216</v>
      </c>
      <c r="AJ77" s="302">
        <v>0</v>
      </c>
      <c r="AK77" s="300">
        <v>0</v>
      </c>
      <c r="AL77" s="300">
        <v>6778</v>
      </c>
      <c r="AM77" s="302">
        <v>177</v>
      </c>
      <c r="AN77" s="302">
        <v>165</v>
      </c>
      <c r="AO77" s="302">
        <v>256</v>
      </c>
      <c r="AP77" s="302">
        <v>0</v>
      </c>
      <c r="AQ77" s="300">
        <v>0</v>
      </c>
      <c r="AR77" s="300">
        <v>598</v>
      </c>
      <c r="AS77" s="302">
        <v>403</v>
      </c>
      <c r="AT77" s="302">
        <v>310</v>
      </c>
      <c r="AU77" s="302">
        <v>1004</v>
      </c>
      <c r="AV77" s="302">
        <v>6905</v>
      </c>
      <c r="AW77" s="300">
        <v>0</v>
      </c>
      <c r="AX77" s="300">
        <v>8622</v>
      </c>
      <c r="AY77" s="302">
        <v>401</v>
      </c>
      <c r="AZ77" s="302">
        <v>259</v>
      </c>
      <c r="BA77" s="302">
        <v>830</v>
      </c>
      <c r="BB77" s="302">
        <v>2614</v>
      </c>
      <c r="BC77" s="300"/>
      <c r="BD77" s="300">
        <v>4104</v>
      </c>
      <c r="BE77" s="302">
        <v>0</v>
      </c>
      <c r="BF77" s="302">
        <v>0</v>
      </c>
      <c r="BG77" s="302">
        <v>0</v>
      </c>
      <c r="BH77" s="302">
        <v>0</v>
      </c>
      <c r="BI77" s="304">
        <v>0</v>
      </c>
      <c r="BJ77" s="300">
        <v>0</v>
      </c>
      <c r="BK77" s="302">
        <v>0</v>
      </c>
      <c r="BL77" s="302">
        <v>0</v>
      </c>
      <c r="BM77" s="302">
        <v>0</v>
      </c>
      <c r="BN77" s="302">
        <v>0</v>
      </c>
      <c r="BO77" s="300"/>
      <c r="BP77" s="300">
        <v>0</v>
      </c>
      <c r="BQ77" s="302">
        <v>0</v>
      </c>
      <c r="BR77" s="302">
        <v>0</v>
      </c>
      <c r="BS77" s="302">
        <v>0</v>
      </c>
      <c r="BT77" s="302">
        <v>0</v>
      </c>
      <c r="BU77" s="300">
        <v>0</v>
      </c>
      <c r="BV77" s="300">
        <v>0</v>
      </c>
      <c r="BW77" s="302">
        <v>1</v>
      </c>
      <c r="BX77" s="302">
        <v>0</v>
      </c>
      <c r="BY77" s="302">
        <v>0</v>
      </c>
      <c r="BZ77" s="302">
        <v>0</v>
      </c>
      <c r="CA77" s="300">
        <v>0</v>
      </c>
      <c r="CB77" s="300">
        <v>1</v>
      </c>
      <c r="CC77" s="302">
        <v>1</v>
      </c>
      <c r="CD77" s="302">
        <v>0</v>
      </c>
      <c r="CE77" s="302">
        <v>0</v>
      </c>
      <c r="CF77" s="302">
        <v>0</v>
      </c>
      <c r="CG77" s="300">
        <v>0</v>
      </c>
      <c r="CH77" s="300">
        <v>1</v>
      </c>
      <c r="CI77" s="302">
        <v>0</v>
      </c>
      <c r="CJ77" s="302">
        <v>22060</v>
      </c>
      <c r="CK77" s="302">
        <v>0</v>
      </c>
      <c r="CL77" s="302">
        <v>0</v>
      </c>
      <c r="CM77" s="300">
        <v>0</v>
      </c>
      <c r="CN77" s="300">
        <v>22060</v>
      </c>
      <c r="CO77" s="302">
        <v>1848</v>
      </c>
      <c r="CP77" s="302">
        <v>0</v>
      </c>
      <c r="CQ77" s="302">
        <v>22060</v>
      </c>
      <c r="CR77" s="302">
        <v>0</v>
      </c>
      <c r="CS77" s="300">
        <v>0</v>
      </c>
      <c r="CT77" s="300">
        <v>23908</v>
      </c>
      <c r="CU77" s="302">
        <v>1840</v>
      </c>
      <c r="CV77" s="302">
        <v>0</v>
      </c>
      <c r="CW77" s="302">
        <v>29874</v>
      </c>
      <c r="CX77" s="302">
        <v>22060</v>
      </c>
      <c r="CY77" s="300">
        <v>0</v>
      </c>
      <c r="CZ77" s="300">
        <v>53774</v>
      </c>
      <c r="DA77" s="302">
        <v>1</v>
      </c>
      <c r="DB77" s="302">
        <v>0</v>
      </c>
      <c r="DC77" s="302">
        <v>0</v>
      </c>
      <c r="DD77" s="302">
        <v>0</v>
      </c>
      <c r="DE77" s="300">
        <v>0</v>
      </c>
      <c r="DF77" s="300">
        <v>1</v>
      </c>
      <c r="DG77" s="302">
        <v>3</v>
      </c>
      <c r="DH77" s="302">
        <v>0</v>
      </c>
      <c r="DI77" s="302">
        <v>4</v>
      </c>
      <c r="DJ77" s="302">
        <v>0</v>
      </c>
      <c r="DK77" s="300">
        <v>0</v>
      </c>
      <c r="DL77" s="300">
        <v>7</v>
      </c>
      <c r="DM77" s="302">
        <v>0</v>
      </c>
      <c r="DN77" s="302">
        <v>0</v>
      </c>
      <c r="DO77" s="302">
        <v>0</v>
      </c>
      <c r="DP77" s="302">
        <v>0</v>
      </c>
      <c r="DQ77" s="300">
        <v>0</v>
      </c>
      <c r="DR77" s="300">
        <v>0</v>
      </c>
      <c r="DS77" s="302">
        <v>0</v>
      </c>
      <c r="DT77" s="302">
        <v>0</v>
      </c>
      <c r="DU77" s="302">
        <v>0</v>
      </c>
      <c r="DV77" s="302">
        <v>0</v>
      </c>
      <c r="DW77" s="302">
        <v>0</v>
      </c>
      <c r="DX77" s="302">
        <v>0</v>
      </c>
      <c r="DY77" s="302">
        <v>0</v>
      </c>
      <c r="DZ77" s="302">
        <v>0</v>
      </c>
      <c r="EA77" s="302">
        <v>0</v>
      </c>
      <c r="EB77" s="302">
        <v>0</v>
      </c>
      <c r="EC77" s="302">
        <v>0</v>
      </c>
      <c r="ED77" s="302">
        <v>0</v>
      </c>
      <c r="EE77" s="302">
        <v>0</v>
      </c>
      <c r="EF77" s="302">
        <v>0</v>
      </c>
      <c r="EG77" s="302">
        <v>0</v>
      </c>
      <c r="EH77" s="302">
        <v>0</v>
      </c>
      <c r="EI77" s="302">
        <v>0</v>
      </c>
      <c r="EJ77" s="302">
        <v>0</v>
      </c>
    </row>
    <row r="78" spans="2:140">
      <c r="B78" s="236" t="s">
        <v>25</v>
      </c>
      <c r="C78" s="302">
        <v>257</v>
      </c>
      <c r="D78" s="302">
        <v>0</v>
      </c>
      <c r="E78" s="302">
        <v>2289</v>
      </c>
      <c r="F78" s="302">
        <v>395</v>
      </c>
      <c r="G78" s="300">
        <v>0</v>
      </c>
      <c r="H78" s="300">
        <v>2941</v>
      </c>
      <c r="I78" s="302">
        <v>4673</v>
      </c>
      <c r="J78" s="302">
        <v>121</v>
      </c>
      <c r="K78" s="302">
        <v>1</v>
      </c>
      <c r="L78" s="302">
        <v>0</v>
      </c>
      <c r="M78" s="300"/>
      <c r="N78" s="300">
        <v>4795</v>
      </c>
      <c r="O78" s="302">
        <v>282</v>
      </c>
      <c r="P78" s="302">
        <v>0</v>
      </c>
      <c r="Q78" s="302">
        <v>4819</v>
      </c>
      <c r="R78" s="302">
        <v>0</v>
      </c>
      <c r="S78" s="300">
        <v>0</v>
      </c>
      <c r="T78" s="300">
        <v>5101</v>
      </c>
      <c r="U78" s="302">
        <v>286</v>
      </c>
      <c r="V78" s="302">
        <v>152</v>
      </c>
      <c r="W78" s="302">
        <v>269</v>
      </c>
      <c r="X78" s="302">
        <v>3374</v>
      </c>
      <c r="Y78" s="300">
        <v>0</v>
      </c>
      <c r="Z78" s="300">
        <v>4081</v>
      </c>
      <c r="AA78" s="302">
        <v>1204</v>
      </c>
      <c r="AB78" s="302">
        <v>142</v>
      </c>
      <c r="AC78" s="302">
        <v>439</v>
      </c>
      <c r="AD78" s="302">
        <v>3644</v>
      </c>
      <c r="AE78" s="300">
        <v>0</v>
      </c>
      <c r="AF78" s="300">
        <v>5429</v>
      </c>
      <c r="AG78" s="302">
        <v>165</v>
      </c>
      <c r="AH78" s="302">
        <v>3829</v>
      </c>
      <c r="AI78" s="302">
        <v>0</v>
      </c>
      <c r="AJ78" s="302">
        <v>0</v>
      </c>
      <c r="AK78" s="300">
        <v>0</v>
      </c>
      <c r="AL78" s="300">
        <v>3994</v>
      </c>
      <c r="AM78" s="302">
        <v>128</v>
      </c>
      <c r="AN78" s="302">
        <v>0</v>
      </c>
      <c r="AO78" s="302">
        <v>0</v>
      </c>
      <c r="AP78" s="302">
        <v>0</v>
      </c>
      <c r="AQ78" s="300">
        <v>0</v>
      </c>
      <c r="AR78" s="300">
        <v>128</v>
      </c>
      <c r="AS78" s="302">
        <v>0</v>
      </c>
      <c r="AT78" s="302">
        <v>0</v>
      </c>
      <c r="AU78" s="302">
        <v>0</v>
      </c>
      <c r="AV78" s="302">
        <v>3829</v>
      </c>
      <c r="AW78" s="300">
        <v>0</v>
      </c>
      <c r="AX78" s="300">
        <v>3829</v>
      </c>
      <c r="AY78" s="302">
        <v>14</v>
      </c>
      <c r="AZ78" s="302">
        <v>0</v>
      </c>
      <c r="BA78" s="302">
        <v>0</v>
      </c>
      <c r="BB78" s="302">
        <v>3829</v>
      </c>
      <c r="BC78" s="300"/>
      <c r="BD78" s="300">
        <v>3843</v>
      </c>
      <c r="BE78" s="302">
        <v>33</v>
      </c>
      <c r="BF78" s="302">
        <v>0</v>
      </c>
      <c r="BG78" s="302">
        <v>8870</v>
      </c>
      <c r="BH78" s="302">
        <v>0</v>
      </c>
      <c r="BI78" s="302">
        <v>0</v>
      </c>
      <c r="BJ78" s="300">
        <v>8903</v>
      </c>
      <c r="BK78" s="302">
        <v>18</v>
      </c>
      <c r="BL78" s="302">
        <v>16</v>
      </c>
      <c r="BM78" s="302">
        <v>49</v>
      </c>
      <c r="BN78" s="302">
        <v>8865</v>
      </c>
      <c r="BO78" s="300">
        <v>0</v>
      </c>
      <c r="BP78" s="300">
        <v>8948</v>
      </c>
      <c r="BQ78" s="302">
        <v>32</v>
      </c>
      <c r="BR78" s="302">
        <v>0</v>
      </c>
      <c r="BS78" s="302">
        <v>51</v>
      </c>
      <c r="BT78" s="302">
        <v>8914</v>
      </c>
      <c r="BU78" s="300">
        <v>0</v>
      </c>
      <c r="BV78" s="300">
        <v>8997</v>
      </c>
      <c r="BW78" s="302">
        <v>0</v>
      </c>
      <c r="BX78" s="302">
        <v>0</v>
      </c>
      <c r="BY78" s="302">
        <v>0</v>
      </c>
      <c r="BZ78" s="302">
        <v>0</v>
      </c>
      <c r="CA78" s="300">
        <v>0</v>
      </c>
      <c r="CB78" s="300">
        <v>0</v>
      </c>
      <c r="CC78" s="302">
        <v>0</v>
      </c>
      <c r="CD78" s="302">
        <v>0</v>
      </c>
      <c r="CE78" s="302">
        <v>0</v>
      </c>
      <c r="CF78" s="302">
        <v>0</v>
      </c>
      <c r="CG78" s="300">
        <v>0</v>
      </c>
      <c r="CH78" s="300">
        <v>0</v>
      </c>
      <c r="CI78" s="302">
        <v>0</v>
      </c>
      <c r="CJ78" s="302">
        <v>0</v>
      </c>
      <c r="CK78" s="302">
        <v>0</v>
      </c>
      <c r="CL78" s="302">
        <v>0</v>
      </c>
      <c r="CM78" s="300">
        <v>0</v>
      </c>
      <c r="CN78" s="300">
        <v>0</v>
      </c>
      <c r="CO78" s="302">
        <v>0</v>
      </c>
      <c r="CP78" s="302">
        <v>0</v>
      </c>
      <c r="CQ78" s="302">
        <v>0</v>
      </c>
      <c r="CR78" s="302">
        <v>0</v>
      </c>
      <c r="CS78" s="300">
        <v>0</v>
      </c>
      <c r="CT78" s="300">
        <v>0</v>
      </c>
      <c r="CU78" s="302">
        <v>0</v>
      </c>
      <c r="CV78" s="302">
        <v>0</v>
      </c>
      <c r="CW78" s="302">
        <v>0</v>
      </c>
      <c r="CX78" s="302">
        <v>0</v>
      </c>
      <c r="CY78" s="300">
        <v>0</v>
      </c>
      <c r="CZ78" s="300">
        <v>0</v>
      </c>
      <c r="DA78" s="302">
        <v>0</v>
      </c>
      <c r="DB78" s="302">
        <v>0</v>
      </c>
      <c r="DC78" s="302">
        <v>0</v>
      </c>
      <c r="DD78" s="302">
        <v>0</v>
      </c>
      <c r="DE78" s="300">
        <v>0</v>
      </c>
      <c r="DF78" s="300">
        <v>0</v>
      </c>
      <c r="DG78" s="302">
        <v>0</v>
      </c>
      <c r="DH78" s="302">
        <v>0</v>
      </c>
      <c r="DI78" s="302">
        <v>0</v>
      </c>
      <c r="DJ78" s="302">
        <v>0</v>
      </c>
      <c r="DK78" s="300">
        <v>0</v>
      </c>
      <c r="DL78" s="300">
        <v>0</v>
      </c>
      <c r="DM78" s="302">
        <v>0</v>
      </c>
      <c r="DN78" s="302">
        <v>0</v>
      </c>
      <c r="DO78" s="302">
        <v>0</v>
      </c>
      <c r="DP78" s="302">
        <v>0</v>
      </c>
      <c r="DQ78" s="300">
        <v>0</v>
      </c>
      <c r="DR78" s="300">
        <v>0</v>
      </c>
      <c r="DS78" s="302">
        <v>0</v>
      </c>
      <c r="DT78" s="302">
        <v>0</v>
      </c>
      <c r="DU78" s="302">
        <v>0</v>
      </c>
      <c r="DV78" s="302">
        <v>0</v>
      </c>
      <c r="DW78" s="302">
        <v>0</v>
      </c>
      <c r="DX78" s="302">
        <v>0</v>
      </c>
      <c r="DY78" s="302">
        <v>0</v>
      </c>
      <c r="DZ78" s="302">
        <v>0</v>
      </c>
      <c r="EA78" s="302">
        <v>0</v>
      </c>
      <c r="EB78" s="302">
        <v>0</v>
      </c>
      <c r="EC78" s="302">
        <v>0</v>
      </c>
      <c r="ED78" s="302">
        <v>0</v>
      </c>
      <c r="EE78" s="302">
        <v>0</v>
      </c>
      <c r="EF78" s="302">
        <v>0</v>
      </c>
      <c r="EG78" s="302">
        <v>0</v>
      </c>
      <c r="EH78" s="302">
        <v>0</v>
      </c>
      <c r="EI78" s="302">
        <v>0</v>
      </c>
      <c r="EJ78" s="302">
        <v>0</v>
      </c>
    </row>
    <row r="79" spans="2:140">
      <c r="B79" s="236" t="s">
        <v>189</v>
      </c>
      <c r="C79" s="302">
        <v>338</v>
      </c>
      <c r="D79" s="302">
        <v>467</v>
      </c>
      <c r="E79" s="302">
        <v>984</v>
      </c>
      <c r="F79" s="302">
        <v>52</v>
      </c>
      <c r="G79" s="300">
        <v>0</v>
      </c>
      <c r="H79" s="300">
        <v>1841</v>
      </c>
      <c r="I79" s="302">
        <v>663</v>
      </c>
      <c r="J79" s="302">
        <v>331</v>
      </c>
      <c r="K79" s="302">
        <v>1136</v>
      </c>
      <c r="L79" s="302">
        <v>1036</v>
      </c>
      <c r="M79" s="300"/>
      <c r="N79" s="300">
        <v>3166</v>
      </c>
      <c r="O79" s="302">
        <v>572</v>
      </c>
      <c r="P79" s="302">
        <v>286</v>
      </c>
      <c r="Q79" s="302">
        <v>859</v>
      </c>
      <c r="R79" s="302">
        <v>1837</v>
      </c>
      <c r="S79" s="300">
        <v>0</v>
      </c>
      <c r="T79" s="300">
        <v>3554</v>
      </c>
      <c r="U79" s="302">
        <v>538</v>
      </c>
      <c r="V79" s="302">
        <v>0</v>
      </c>
      <c r="W79" s="302">
        <v>0</v>
      </c>
      <c r="X79" s="302">
        <v>0</v>
      </c>
      <c r="Y79" s="300">
        <v>0</v>
      </c>
      <c r="Z79" s="300">
        <v>538</v>
      </c>
      <c r="AA79" s="302">
        <v>88</v>
      </c>
      <c r="AB79" s="302">
        <v>0</v>
      </c>
      <c r="AC79" s="302">
        <v>0</v>
      </c>
      <c r="AD79" s="302">
        <v>0</v>
      </c>
      <c r="AE79" s="300">
        <v>0</v>
      </c>
      <c r="AF79" s="300">
        <v>88</v>
      </c>
      <c r="AG79" s="302">
        <v>0</v>
      </c>
      <c r="AH79" s="302">
        <v>15317</v>
      </c>
      <c r="AI79" s="302">
        <v>0</v>
      </c>
      <c r="AJ79" s="302">
        <v>0</v>
      </c>
      <c r="AK79" s="300">
        <v>0</v>
      </c>
      <c r="AL79" s="300">
        <v>15317</v>
      </c>
      <c r="AM79" s="302">
        <v>0</v>
      </c>
      <c r="AN79" s="302">
        <v>0</v>
      </c>
      <c r="AO79" s="302">
        <v>0</v>
      </c>
      <c r="AP79" s="302">
        <v>0</v>
      </c>
      <c r="AQ79" s="300">
        <v>0</v>
      </c>
      <c r="AR79" s="300">
        <v>0</v>
      </c>
      <c r="AS79" s="302">
        <v>8350</v>
      </c>
      <c r="AT79" s="302">
        <v>0</v>
      </c>
      <c r="AU79" s="302">
        <v>0</v>
      </c>
      <c r="AV79" s="302">
        <v>15317</v>
      </c>
      <c r="AW79" s="300">
        <v>0</v>
      </c>
      <c r="AX79" s="300">
        <v>23667</v>
      </c>
      <c r="AY79" s="302">
        <v>0</v>
      </c>
      <c r="AZ79" s="302">
        <v>0</v>
      </c>
      <c r="BA79" s="302">
        <v>8410</v>
      </c>
      <c r="BB79" s="302">
        <v>15317</v>
      </c>
      <c r="BC79" s="300"/>
      <c r="BD79" s="300">
        <v>23727</v>
      </c>
      <c r="BE79" s="302">
        <v>0</v>
      </c>
      <c r="BF79" s="302">
        <v>0</v>
      </c>
      <c r="BG79" s="302">
        <v>0</v>
      </c>
      <c r="BH79" s="302">
        <v>0</v>
      </c>
      <c r="BI79" s="302">
        <v>0</v>
      </c>
      <c r="BJ79" s="300">
        <v>0</v>
      </c>
      <c r="BK79" s="302">
        <v>0</v>
      </c>
      <c r="BL79" s="302">
        <v>0</v>
      </c>
      <c r="BM79" s="302">
        <v>0</v>
      </c>
      <c r="BN79" s="302">
        <v>0</v>
      </c>
      <c r="BO79" s="300"/>
      <c r="BP79" s="300">
        <v>0</v>
      </c>
      <c r="BQ79" s="302">
        <v>0</v>
      </c>
      <c r="BR79" s="302">
        <v>0</v>
      </c>
      <c r="BS79" s="302">
        <v>0</v>
      </c>
      <c r="BT79" s="302">
        <v>0</v>
      </c>
      <c r="BU79" s="300">
        <v>0</v>
      </c>
      <c r="BV79" s="300">
        <v>0</v>
      </c>
      <c r="BW79" s="302">
        <v>0</v>
      </c>
      <c r="BX79" s="302">
        <v>0</v>
      </c>
      <c r="BY79" s="302">
        <v>0</v>
      </c>
      <c r="BZ79" s="302">
        <v>0</v>
      </c>
      <c r="CA79" s="300">
        <v>0</v>
      </c>
      <c r="CB79" s="300">
        <v>0</v>
      </c>
      <c r="CC79" s="302">
        <v>0</v>
      </c>
      <c r="CD79" s="302">
        <v>0</v>
      </c>
      <c r="CE79" s="302">
        <v>0</v>
      </c>
      <c r="CF79" s="302">
        <v>0</v>
      </c>
      <c r="CG79" s="300">
        <v>0</v>
      </c>
      <c r="CH79" s="300">
        <v>0</v>
      </c>
      <c r="CI79" s="302">
        <v>0</v>
      </c>
      <c r="CJ79" s="302">
        <v>0</v>
      </c>
      <c r="CK79" s="302">
        <v>0</v>
      </c>
      <c r="CL79" s="302">
        <v>0</v>
      </c>
      <c r="CM79" s="300">
        <v>0</v>
      </c>
      <c r="CN79" s="300">
        <v>0</v>
      </c>
      <c r="CO79" s="302">
        <v>7919</v>
      </c>
      <c r="CP79" s="302">
        <v>0</v>
      </c>
      <c r="CQ79" s="302">
        <v>0</v>
      </c>
      <c r="CR79" s="302">
        <v>0</v>
      </c>
      <c r="CS79" s="300">
        <v>0</v>
      </c>
      <c r="CT79" s="300">
        <v>0</v>
      </c>
      <c r="CU79" s="302">
        <v>0</v>
      </c>
      <c r="CV79" s="302">
        <v>0</v>
      </c>
      <c r="CW79" s="302">
        <v>0</v>
      </c>
      <c r="CX79" s="302">
        <v>0</v>
      </c>
      <c r="CY79" s="300">
        <v>0</v>
      </c>
      <c r="CZ79" s="300">
        <v>0</v>
      </c>
      <c r="DA79" s="302">
        <v>0</v>
      </c>
      <c r="DB79" s="302">
        <v>0</v>
      </c>
      <c r="DC79" s="302">
        <v>0</v>
      </c>
      <c r="DD79" s="302">
        <v>0</v>
      </c>
      <c r="DE79" s="300">
        <v>0</v>
      </c>
      <c r="DF79" s="300">
        <v>0</v>
      </c>
      <c r="DG79" s="302">
        <v>0</v>
      </c>
      <c r="DH79" s="302">
        <v>0</v>
      </c>
      <c r="DI79" s="302">
        <v>0</v>
      </c>
      <c r="DJ79" s="302">
        <v>0</v>
      </c>
      <c r="DK79" s="300">
        <v>0</v>
      </c>
      <c r="DL79" s="300">
        <v>0</v>
      </c>
      <c r="DM79" s="302">
        <v>6453</v>
      </c>
      <c r="DN79" s="302">
        <v>0</v>
      </c>
      <c r="DO79" s="302">
        <v>0</v>
      </c>
      <c r="DP79" s="302">
        <v>0</v>
      </c>
      <c r="DQ79" s="300">
        <v>0</v>
      </c>
      <c r="DR79" s="300">
        <v>6453</v>
      </c>
      <c r="DS79" s="302">
        <v>0</v>
      </c>
      <c r="DT79" s="302">
        <v>0</v>
      </c>
      <c r="DU79" s="302">
        <v>0</v>
      </c>
      <c r="DV79" s="302">
        <v>0</v>
      </c>
      <c r="DW79" s="302">
        <v>0</v>
      </c>
      <c r="DX79" s="302">
        <v>0</v>
      </c>
      <c r="DY79" s="302">
        <v>0</v>
      </c>
      <c r="DZ79" s="302">
        <v>0</v>
      </c>
      <c r="EA79" s="302">
        <v>0</v>
      </c>
      <c r="EB79" s="302">
        <v>0</v>
      </c>
      <c r="EC79" s="302">
        <v>0</v>
      </c>
      <c r="ED79" s="302">
        <v>0</v>
      </c>
      <c r="EE79" s="302">
        <v>0</v>
      </c>
      <c r="EF79" s="302">
        <v>0</v>
      </c>
      <c r="EG79" s="302">
        <v>0</v>
      </c>
      <c r="EH79" s="302">
        <v>0</v>
      </c>
      <c r="EI79" s="302">
        <v>0</v>
      </c>
      <c r="EJ79" s="302">
        <v>0</v>
      </c>
    </row>
    <row r="80" spans="2:140">
      <c r="B80" s="236" t="s">
        <v>28</v>
      </c>
      <c r="C80" s="302">
        <v>0</v>
      </c>
      <c r="D80" s="302">
        <v>0</v>
      </c>
      <c r="E80" s="302">
        <v>0</v>
      </c>
      <c r="F80" s="302">
        <v>0</v>
      </c>
      <c r="G80" s="300">
        <v>0</v>
      </c>
      <c r="H80" s="300">
        <v>0</v>
      </c>
      <c r="I80" s="302">
        <v>259</v>
      </c>
      <c r="J80" s="302"/>
      <c r="K80" s="302"/>
      <c r="L80" s="302"/>
      <c r="M80" s="300"/>
      <c r="N80" s="300">
        <v>259</v>
      </c>
      <c r="O80" s="302">
        <v>929</v>
      </c>
      <c r="P80" s="302">
        <v>0</v>
      </c>
      <c r="Q80" s="302">
        <v>0</v>
      </c>
      <c r="R80" s="302">
        <v>0</v>
      </c>
      <c r="S80" s="300">
        <v>0</v>
      </c>
      <c r="T80" s="300">
        <v>929</v>
      </c>
      <c r="U80" s="302">
        <v>0</v>
      </c>
      <c r="V80" s="302">
        <v>0</v>
      </c>
      <c r="W80" s="302">
        <v>0</v>
      </c>
      <c r="X80" s="302">
        <v>0</v>
      </c>
      <c r="Y80" s="300">
        <v>0</v>
      </c>
      <c r="Z80" s="300">
        <v>0</v>
      </c>
      <c r="AA80" s="302">
        <v>6363</v>
      </c>
      <c r="AB80" s="302">
        <v>0</v>
      </c>
      <c r="AC80" s="302">
        <v>0</v>
      </c>
      <c r="AD80" s="302">
        <v>0</v>
      </c>
      <c r="AE80" s="300">
        <v>0</v>
      </c>
      <c r="AF80" s="300">
        <v>6363</v>
      </c>
      <c r="AG80" s="302">
        <v>547</v>
      </c>
      <c r="AH80" s="302">
        <v>0</v>
      </c>
      <c r="AI80" s="302">
        <v>14101</v>
      </c>
      <c r="AJ80" s="302">
        <v>145938</v>
      </c>
      <c r="AK80" s="300">
        <v>0</v>
      </c>
      <c r="AL80" s="300">
        <v>160586</v>
      </c>
      <c r="AM80" s="302">
        <v>0</v>
      </c>
      <c r="AN80" s="302">
        <v>0</v>
      </c>
      <c r="AO80" s="302">
        <v>0</v>
      </c>
      <c r="AP80" s="302">
        <v>0</v>
      </c>
      <c r="AQ80" s="300">
        <v>0</v>
      </c>
      <c r="AR80" s="300">
        <v>0</v>
      </c>
      <c r="AS80" s="302">
        <v>2</v>
      </c>
      <c r="AT80" s="302">
        <v>0</v>
      </c>
      <c r="AU80" s="302">
        <v>8458</v>
      </c>
      <c r="AV80" s="302">
        <v>8272</v>
      </c>
      <c r="AW80" s="300">
        <v>0</v>
      </c>
      <c r="AX80" s="300">
        <v>16732</v>
      </c>
      <c r="AY80" s="302">
        <v>1427</v>
      </c>
      <c r="AZ80" s="302">
        <v>0</v>
      </c>
      <c r="BA80" s="302">
        <v>5232</v>
      </c>
      <c r="BB80" s="302">
        <v>8457</v>
      </c>
      <c r="BC80" s="300"/>
      <c r="BD80" s="300">
        <v>15116</v>
      </c>
      <c r="BE80" s="302">
        <v>1531</v>
      </c>
      <c r="BF80" s="302">
        <v>0</v>
      </c>
      <c r="BG80" s="302">
        <v>3803</v>
      </c>
      <c r="BH80" s="302">
        <v>13690</v>
      </c>
      <c r="BI80" s="302">
        <v>0</v>
      </c>
      <c r="BJ80" s="300">
        <v>19024</v>
      </c>
      <c r="BK80" s="302">
        <v>4276</v>
      </c>
      <c r="BL80" s="302">
        <v>694</v>
      </c>
      <c r="BM80" s="302">
        <v>2105</v>
      </c>
      <c r="BN80" s="302">
        <v>3803</v>
      </c>
      <c r="BO80" s="300">
        <v>5232</v>
      </c>
      <c r="BP80" s="300">
        <v>16110</v>
      </c>
      <c r="BQ80" s="302">
        <v>1365</v>
      </c>
      <c r="BR80" s="302">
        <v>0</v>
      </c>
      <c r="BS80" s="302">
        <v>2073</v>
      </c>
      <c r="BT80" s="302">
        <v>5908</v>
      </c>
      <c r="BU80" s="300">
        <v>0</v>
      </c>
      <c r="BV80" s="300">
        <v>9346</v>
      </c>
      <c r="BW80" s="302">
        <v>0</v>
      </c>
      <c r="BX80" s="302">
        <v>11526</v>
      </c>
      <c r="BY80" s="302">
        <v>0</v>
      </c>
      <c r="BZ80" s="302">
        <v>0</v>
      </c>
      <c r="CA80" s="300">
        <v>0</v>
      </c>
      <c r="CB80" s="300">
        <v>11526</v>
      </c>
      <c r="CC80" s="302">
        <v>0</v>
      </c>
      <c r="CD80" s="302">
        <v>0</v>
      </c>
      <c r="CE80" s="302">
        <v>5685</v>
      </c>
      <c r="CF80" s="302">
        <v>0</v>
      </c>
      <c r="CG80" s="300">
        <v>0</v>
      </c>
      <c r="CH80" s="300">
        <v>5685</v>
      </c>
      <c r="CI80" s="302">
        <v>0</v>
      </c>
      <c r="CJ80" s="302">
        <v>0</v>
      </c>
      <c r="CK80" s="302">
        <v>0</v>
      </c>
      <c r="CL80" s="302">
        <v>5685</v>
      </c>
      <c r="CM80" s="300">
        <v>0</v>
      </c>
      <c r="CN80" s="300">
        <v>5685</v>
      </c>
      <c r="CO80" s="302">
        <v>1</v>
      </c>
      <c r="CP80" s="302">
        <v>0</v>
      </c>
      <c r="CQ80" s="302">
        <v>0</v>
      </c>
      <c r="CR80" s="302">
        <v>0</v>
      </c>
      <c r="CS80" s="300">
        <v>0</v>
      </c>
      <c r="CT80" s="300">
        <v>7919</v>
      </c>
      <c r="CU80" s="302">
        <v>1</v>
      </c>
      <c r="CV80" s="302">
        <v>0</v>
      </c>
      <c r="CW80" s="302">
        <v>0</v>
      </c>
      <c r="CX80" s="302">
        <v>0</v>
      </c>
      <c r="CY80" s="300">
        <v>0</v>
      </c>
      <c r="CZ80" s="300">
        <v>1</v>
      </c>
      <c r="DA80" s="302">
        <v>1</v>
      </c>
      <c r="DB80" s="302">
        <v>0</v>
      </c>
      <c r="DC80" s="302">
        <v>0</v>
      </c>
      <c r="DD80" s="302">
        <v>0</v>
      </c>
      <c r="DE80" s="300">
        <v>0</v>
      </c>
      <c r="DF80" s="300">
        <v>1</v>
      </c>
      <c r="DG80" s="302">
        <v>0</v>
      </c>
      <c r="DH80" s="302">
        <v>0</v>
      </c>
      <c r="DI80" s="302">
        <v>0</v>
      </c>
      <c r="DJ80" s="302">
        <v>0</v>
      </c>
      <c r="DK80" s="300">
        <v>0</v>
      </c>
      <c r="DL80" s="300">
        <v>0</v>
      </c>
      <c r="DM80" s="302">
        <v>0</v>
      </c>
      <c r="DN80" s="302">
        <v>0</v>
      </c>
      <c r="DO80" s="302">
        <v>0</v>
      </c>
      <c r="DP80" s="302">
        <v>0</v>
      </c>
      <c r="DQ80" s="300">
        <v>0</v>
      </c>
      <c r="DR80" s="300">
        <v>0</v>
      </c>
      <c r="DS80" s="302">
        <v>0</v>
      </c>
      <c r="DT80" s="302">
        <v>0</v>
      </c>
      <c r="DU80" s="302">
        <v>0</v>
      </c>
      <c r="DV80" s="302">
        <v>0</v>
      </c>
      <c r="DW80" s="302">
        <v>0</v>
      </c>
      <c r="DX80" s="302">
        <v>0</v>
      </c>
      <c r="DY80" s="302">
        <v>0</v>
      </c>
      <c r="DZ80" s="302">
        <v>0</v>
      </c>
      <c r="EA80" s="302">
        <v>0</v>
      </c>
      <c r="EB80" s="302">
        <v>0</v>
      </c>
      <c r="EC80" s="302">
        <v>0</v>
      </c>
      <c r="ED80" s="302">
        <v>0</v>
      </c>
      <c r="EE80" s="302">
        <v>0</v>
      </c>
      <c r="EF80" s="302">
        <v>0</v>
      </c>
      <c r="EG80" s="302">
        <v>0</v>
      </c>
      <c r="EH80" s="302">
        <v>0</v>
      </c>
      <c r="EI80" s="302">
        <v>0</v>
      </c>
      <c r="EJ80" s="302">
        <v>0</v>
      </c>
    </row>
    <row r="81" spans="2:140" s="51" customFormat="1">
      <c r="B81" s="235" t="s">
        <v>174</v>
      </c>
      <c r="C81" s="301">
        <f>SUM(C82:C84)</f>
        <v>0</v>
      </c>
      <c r="D81" s="301">
        <f t="shared" ref="D81:AR81" si="220">SUM(D82:D84)</f>
        <v>0</v>
      </c>
      <c r="E81" s="301">
        <f t="shared" si="220"/>
        <v>0</v>
      </c>
      <c r="F81" s="301">
        <f t="shared" si="220"/>
        <v>0</v>
      </c>
      <c r="G81" s="301">
        <f t="shared" si="220"/>
        <v>0</v>
      </c>
      <c r="H81" s="301">
        <f t="shared" si="220"/>
        <v>0</v>
      </c>
      <c r="I81" s="301">
        <f t="shared" si="220"/>
        <v>278</v>
      </c>
      <c r="J81" s="301">
        <f t="shared" si="220"/>
        <v>0</v>
      </c>
      <c r="K81" s="301">
        <f t="shared" si="220"/>
        <v>0</v>
      </c>
      <c r="L81" s="301">
        <f t="shared" si="220"/>
        <v>0</v>
      </c>
      <c r="M81" s="301">
        <f t="shared" si="220"/>
        <v>0</v>
      </c>
      <c r="N81" s="301">
        <f t="shared" si="220"/>
        <v>278</v>
      </c>
      <c r="O81" s="301">
        <f t="shared" si="220"/>
        <v>0</v>
      </c>
      <c r="P81" s="301">
        <f t="shared" si="220"/>
        <v>0</v>
      </c>
      <c r="Q81" s="301">
        <f t="shared" si="220"/>
        <v>0</v>
      </c>
      <c r="R81" s="301">
        <f t="shared" si="220"/>
        <v>0</v>
      </c>
      <c r="S81" s="301">
        <f t="shared" si="220"/>
        <v>0</v>
      </c>
      <c r="T81" s="301">
        <f t="shared" si="220"/>
        <v>0</v>
      </c>
      <c r="U81" s="301">
        <f t="shared" si="220"/>
        <v>0</v>
      </c>
      <c r="V81" s="301">
        <f t="shared" si="220"/>
        <v>0</v>
      </c>
      <c r="W81" s="301">
        <f t="shared" si="220"/>
        <v>0</v>
      </c>
      <c r="X81" s="301">
        <f t="shared" si="220"/>
        <v>0</v>
      </c>
      <c r="Y81" s="301">
        <f t="shared" si="220"/>
        <v>0</v>
      </c>
      <c r="Z81" s="301">
        <f t="shared" si="220"/>
        <v>0</v>
      </c>
      <c r="AA81" s="301">
        <f t="shared" si="220"/>
        <v>1103</v>
      </c>
      <c r="AB81" s="301">
        <f t="shared" si="220"/>
        <v>0</v>
      </c>
      <c r="AC81" s="301">
        <f t="shared" si="220"/>
        <v>0</v>
      </c>
      <c r="AD81" s="301">
        <f t="shared" si="220"/>
        <v>0</v>
      </c>
      <c r="AE81" s="301">
        <f t="shared" si="220"/>
        <v>0</v>
      </c>
      <c r="AF81" s="301">
        <f t="shared" si="220"/>
        <v>1103</v>
      </c>
      <c r="AG81" s="301">
        <f t="shared" si="220"/>
        <v>2902</v>
      </c>
      <c r="AH81" s="301">
        <f t="shared" si="220"/>
        <v>0</v>
      </c>
      <c r="AI81" s="301">
        <f t="shared" si="220"/>
        <v>10238</v>
      </c>
      <c r="AJ81" s="301">
        <f t="shared" si="220"/>
        <v>0</v>
      </c>
      <c r="AK81" s="301">
        <f t="shared" si="220"/>
        <v>0</v>
      </c>
      <c r="AL81" s="301">
        <f t="shared" si="220"/>
        <v>13140</v>
      </c>
      <c r="AM81" s="301">
        <f t="shared" si="220"/>
        <v>0</v>
      </c>
      <c r="AN81" s="301">
        <f t="shared" si="220"/>
        <v>0</v>
      </c>
      <c r="AO81" s="301">
        <f t="shared" si="220"/>
        <v>0</v>
      </c>
      <c r="AP81" s="301">
        <f t="shared" si="220"/>
        <v>0</v>
      </c>
      <c r="AQ81" s="301">
        <f t="shared" si="220"/>
        <v>0</v>
      </c>
      <c r="AR81" s="301">
        <f t="shared" si="220"/>
        <v>0</v>
      </c>
      <c r="AS81" s="301">
        <f>SUM(AS82:AS84)</f>
        <v>3185</v>
      </c>
      <c r="AT81" s="301">
        <f t="shared" ref="AT81:BD81" si="221">SUM(AT82:AT84)</f>
        <v>202</v>
      </c>
      <c r="AU81" s="301">
        <f t="shared" si="221"/>
        <v>129</v>
      </c>
      <c r="AV81" s="301">
        <f t="shared" si="221"/>
        <v>0</v>
      </c>
      <c r="AW81" s="301">
        <f t="shared" si="221"/>
        <v>0</v>
      </c>
      <c r="AX81" s="301">
        <f t="shared" si="221"/>
        <v>3516</v>
      </c>
      <c r="AY81" s="301">
        <f>SUM(AY82:AY84)</f>
        <v>247</v>
      </c>
      <c r="AZ81" s="301">
        <f t="shared" si="221"/>
        <v>5603</v>
      </c>
      <c r="BA81" s="301">
        <f t="shared" si="221"/>
        <v>218</v>
      </c>
      <c r="BB81" s="301">
        <f t="shared" si="221"/>
        <v>0</v>
      </c>
      <c r="BC81" s="301">
        <f t="shared" si="221"/>
        <v>0</v>
      </c>
      <c r="BD81" s="301">
        <f t="shared" si="221"/>
        <v>6068</v>
      </c>
      <c r="BE81" s="301">
        <f t="shared" ref="BE81:BV81" si="222">SUM(BE82:BE84)</f>
        <v>988</v>
      </c>
      <c r="BF81" s="301">
        <f t="shared" si="222"/>
        <v>71</v>
      </c>
      <c r="BG81" s="301">
        <f t="shared" si="222"/>
        <v>5746</v>
      </c>
      <c r="BH81" s="301">
        <f t="shared" si="222"/>
        <v>218</v>
      </c>
      <c r="BI81" s="301">
        <f t="shared" si="222"/>
        <v>0</v>
      </c>
      <c r="BJ81" s="301">
        <f t="shared" si="222"/>
        <v>7023</v>
      </c>
      <c r="BK81" s="301">
        <f t="shared" si="222"/>
        <v>39</v>
      </c>
      <c r="BL81" s="301">
        <f t="shared" si="222"/>
        <v>0</v>
      </c>
      <c r="BM81" s="301">
        <f t="shared" si="222"/>
        <v>0</v>
      </c>
      <c r="BN81" s="301">
        <f t="shared" si="222"/>
        <v>5531</v>
      </c>
      <c r="BO81" s="301">
        <f t="shared" si="222"/>
        <v>0</v>
      </c>
      <c r="BP81" s="301">
        <f t="shared" si="222"/>
        <v>5570</v>
      </c>
      <c r="BQ81" s="301">
        <f t="shared" si="222"/>
        <v>328</v>
      </c>
      <c r="BR81" s="301">
        <f t="shared" si="222"/>
        <v>0</v>
      </c>
      <c r="BS81" s="301">
        <f t="shared" si="222"/>
        <v>0</v>
      </c>
      <c r="BT81" s="301">
        <f t="shared" si="222"/>
        <v>5531</v>
      </c>
      <c r="BU81" s="301">
        <f t="shared" si="222"/>
        <v>0</v>
      </c>
      <c r="BV81" s="301">
        <f t="shared" si="222"/>
        <v>5859</v>
      </c>
      <c r="BW81" s="301">
        <f t="shared" ref="BW81:CB81" si="223">SUM(BW82:BW84)</f>
        <v>50</v>
      </c>
      <c r="BX81" s="301">
        <f t="shared" si="223"/>
        <v>0</v>
      </c>
      <c r="BY81" s="301">
        <f t="shared" si="223"/>
        <v>0</v>
      </c>
      <c r="BZ81" s="301">
        <f t="shared" si="223"/>
        <v>0</v>
      </c>
      <c r="CA81" s="301">
        <f t="shared" si="223"/>
        <v>0</v>
      </c>
      <c r="CB81" s="301">
        <f t="shared" si="223"/>
        <v>50</v>
      </c>
      <c r="CC81" s="301">
        <f t="shared" ref="CC81:CH81" si="224">SUM(CC82:CC84)</f>
        <v>50</v>
      </c>
      <c r="CD81" s="301">
        <f t="shared" si="224"/>
        <v>0</v>
      </c>
      <c r="CE81" s="301">
        <f t="shared" si="224"/>
        <v>0</v>
      </c>
      <c r="CF81" s="301">
        <f t="shared" si="224"/>
        <v>0</v>
      </c>
      <c r="CG81" s="301">
        <f t="shared" si="224"/>
        <v>0</v>
      </c>
      <c r="CH81" s="301">
        <f t="shared" si="224"/>
        <v>50</v>
      </c>
      <c r="CI81" s="301">
        <f t="shared" ref="CI81:CN81" si="225">SUM(CI82:CI84)</f>
        <v>0</v>
      </c>
      <c r="CJ81" s="301">
        <f t="shared" si="225"/>
        <v>0</v>
      </c>
      <c r="CK81" s="301">
        <f t="shared" si="225"/>
        <v>0</v>
      </c>
      <c r="CL81" s="301">
        <f t="shared" si="225"/>
        <v>0</v>
      </c>
      <c r="CM81" s="301">
        <f t="shared" si="225"/>
        <v>0</v>
      </c>
      <c r="CN81" s="301">
        <f t="shared" si="225"/>
        <v>0</v>
      </c>
      <c r="CO81" s="301">
        <f t="shared" ref="CO81:CT81" si="226">SUM(CO82:CO84)</f>
        <v>311</v>
      </c>
      <c r="CP81" s="301">
        <f t="shared" si="226"/>
        <v>0</v>
      </c>
      <c r="CQ81" s="301">
        <f t="shared" si="226"/>
        <v>0</v>
      </c>
      <c r="CR81" s="301">
        <f t="shared" si="226"/>
        <v>0</v>
      </c>
      <c r="CS81" s="301">
        <f t="shared" si="226"/>
        <v>0</v>
      </c>
      <c r="CT81" s="301">
        <f t="shared" si="226"/>
        <v>311</v>
      </c>
      <c r="CU81" s="301">
        <f t="shared" ref="CU81:CZ81" si="227">SUM(CU82:CU84)</f>
        <v>364</v>
      </c>
      <c r="CV81" s="301">
        <f t="shared" si="227"/>
        <v>727</v>
      </c>
      <c r="CW81" s="301">
        <f t="shared" si="227"/>
        <v>0</v>
      </c>
      <c r="CX81" s="301">
        <f t="shared" si="227"/>
        <v>0</v>
      </c>
      <c r="CY81" s="301">
        <f t="shared" si="227"/>
        <v>0</v>
      </c>
      <c r="CZ81" s="301">
        <f t="shared" si="227"/>
        <v>1091</v>
      </c>
      <c r="DA81" s="301">
        <f t="shared" ref="DA81:DF81" si="228">SUM(DA82:DA84)</f>
        <v>360</v>
      </c>
      <c r="DB81" s="301">
        <f t="shared" si="228"/>
        <v>723</v>
      </c>
      <c r="DC81" s="301">
        <f t="shared" si="228"/>
        <v>727</v>
      </c>
      <c r="DD81" s="301">
        <f t="shared" si="228"/>
        <v>364</v>
      </c>
      <c r="DE81" s="301">
        <f t="shared" si="228"/>
        <v>0</v>
      </c>
      <c r="DF81" s="301">
        <f t="shared" si="228"/>
        <v>2174</v>
      </c>
      <c r="DG81" s="301">
        <f t="shared" ref="DG81:DL81" si="229">SUM(DG82:DG84)</f>
        <v>0</v>
      </c>
      <c r="DH81" s="301">
        <f t="shared" si="229"/>
        <v>0</v>
      </c>
      <c r="DI81" s="301">
        <f t="shared" si="229"/>
        <v>0</v>
      </c>
      <c r="DJ81" s="301">
        <f t="shared" si="229"/>
        <v>0</v>
      </c>
      <c r="DK81" s="301">
        <f t="shared" si="229"/>
        <v>0</v>
      </c>
      <c r="DL81" s="301">
        <f t="shared" si="229"/>
        <v>0</v>
      </c>
      <c r="DM81" s="301">
        <f t="shared" ref="DM81:DR81" si="230">SUM(DM82:DM84)</f>
        <v>0</v>
      </c>
      <c r="DN81" s="301">
        <f t="shared" si="230"/>
        <v>0</v>
      </c>
      <c r="DO81" s="301">
        <f t="shared" si="230"/>
        <v>0</v>
      </c>
      <c r="DP81" s="301">
        <f t="shared" si="230"/>
        <v>0</v>
      </c>
      <c r="DQ81" s="301">
        <f t="shared" si="230"/>
        <v>0</v>
      </c>
      <c r="DR81" s="301">
        <f t="shared" si="230"/>
        <v>0</v>
      </c>
      <c r="DS81" s="301">
        <f t="shared" ref="DS81:DX81" si="231">SUM(DS82:DS84)</f>
        <v>0</v>
      </c>
      <c r="DT81" s="301">
        <f t="shared" si="231"/>
        <v>0</v>
      </c>
      <c r="DU81" s="301">
        <f t="shared" si="231"/>
        <v>0</v>
      </c>
      <c r="DV81" s="301">
        <f t="shared" si="231"/>
        <v>0</v>
      </c>
      <c r="DW81" s="301">
        <f t="shared" si="231"/>
        <v>0</v>
      </c>
      <c r="DX81" s="301">
        <f t="shared" si="231"/>
        <v>0</v>
      </c>
      <c r="DY81" s="301">
        <f t="shared" ref="DY81:ED81" si="232">SUM(DY82:DY84)</f>
        <v>27</v>
      </c>
      <c r="DZ81" s="301">
        <f t="shared" si="232"/>
        <v>0</v>
      </c>
      <c r="EA81" s="301">
        <f t="shared" si="232"/>
        <v>0</v>
      </c>
      <c r="EB81" s="301">
        <f t="shared" si="232"/>
        <v>0</v>
      </c>
      <c r="EC81" s="301">
        <f t="shared" si="232"/>
        <v>0</v>
      </c>
      <c r="ED81" s="301">
        <f t="shared" si="232"/>
        <v>27</v>
      </c>
      <c r="EE81" s="301">
        <f t="shared" ref="EE81:EJ81" si="233">SUM(EE82:EE84)</f>
        <v>0</v>
      </c>
      <c r="EF81" s="301">
        <f t="shared" si="233"/>
        <v>0</v>
      </c>
      <c r="EG81" s="301">
        <f t="shared" si="233"/>
        <v>0</v>
      </c>
      <c r="EH81" s="301">
        <f t="shared" si="233"/>
        <v>0</v>
      </c>
      <c r="EI81" s="301">
        <f t="shared" si="233"/>
        <v>0</v>
      </c>
      <c r="EJ81" s="301">
        <f t="shared" si="233"/>
        <v>0</v>
      </c>
    </row>
    <row r="82" spans="2:140" s="51" customFormat="1">
      <c r="B82" s="236" t="s">
        <v>24</v>
      </c>
      <c r="C82" s="422">
        <v>0</v>
      </c>
      <c r="D82" s="422">
        <v>0</v>
      </c>
      <c r="E82" s="422">
        <v>0</v>
      </c>
      <c r="F82" s="422">
        <v>0</v>
      </c>
      <c r="G82" s="422">
        <v>0</v>
      </c>
      <c r="H82" s="422">
        <v>0</v>
      </c>
      <c r="I82" s="302">
        <v>0</v>
      </c>
      <c r="J82" s="302">
        <v>0</v>
      </c>
      <c r="K82" s="302">
        <v>0</v>
      </c>
      <c r="L82" s="302">
        <v>0</v>
      </c>
      <c r="M82" s="302">
        <v>0</v>
      </c>
      <c r="N82" s="302">
        <v>0</v>
      </c>
      <c r="O82" s="302">
        <v>0</v>
      </c>
      <c r="P82" s="302">
        <v>0</v>
      </c>
      <c r="Q82" s="302">
        <v>0</v>
      </c>
      <c r="R82" s="302">
        <v>0</v>
      </c>
      <c r="S82" s="302">
        <v>0</v>
      </c>
      <c r="T82" s="302">
        <v>0</v>
      </c>
      <c r="U82" s="302">
        <v>0</v>
      </c>
      <c r="V82" s="302">
        <v>0</v>
      </c>
      <c r="W82" s="302">
        <v>0</v>
      </c>
      <c r="X82" s="302">
        <v>0</v>
      </c>
      <c r="Y82" s="302">
        <v>0</v>
      </c>
      <c r="Z82" s="302">
        <v>0</v>
      </c>
      <c r="AA82" s="302">
        <v>0</v>
      </c>
      <c r="AB82" s="302">
        <v>0</v>
      </c>
      <c r="AC82" s="302">
        <v>0</v>
      </c>
      <c r="AD82" s="302">
        <v>0</v>
      </c>
      <c r="AE82" s="302">
        <v>0</v>
      </c>
      <c r="AF82" s="302">
        <v>0</v>
      </c>
      <c r="AG82" s="302">
        <v>0</v>
      </c>
      <c r="AH82" s="302">
        <v>0</v>
      </c>
      <c r="AI82" s="302">
        <v>0</v>
      </c>
      <c r="AJ82" s="302">
        <v>0</v>
      </c>
      <c r="AK82" s="302">
        <v>0</v>
      </c>
      <c r="AL82" s="302">
        <v>0</v>
      </c>
      <c r="AM82" s="302">
        <v>0</v>
      </c>
      <c r="AN82" s="302">
        <v>0</v>
      </c>
      <c r="AO82" s="302">
        <v>0</v>
      </c>
      <c r="AP82" s="302">
        <v>0</v>
      </c>
      <c r="AQ82" s="302">
        <v>0</v>
      </c>
      <c r="AR82" s="302">
        <v>0</v>
      </c>
      <c r="AS82" s="302">
        <v>2782</v>
      </c>
      <c r="AT82" s="302">
        <v>0</v>
      </c>
      <c r="AU82" s="302">
        <v>0</v>
      </c>
      <c r="AV82" s="302">
        <v>0</v>
      </c>
      <c r="AW82" s="302">
        <v>0</v>
      </c>
      <c r="AX82" s="302">
        <v>2782</v>
      </c>
      <c r="AY82" s="302">
        <v>104</v>
      </c>
      <c r="AZ82" s="302">
        <v>0</v>
      </c>
      <c r="BA82" s="302">
        <v>0</v>
      </c>
      <c r="BB82" s="302">
        <v>0</v>
      </c>
      <c r="BC82" s="302"/>
      <c r="BD82" s="302">
        <v>104</v>
      </c>
      <c r="BE82" s="302">
        <v>847</v>
      </c>
      <c r="BF82" s="302">
        <v>0</v>
      </c>
      <c r="BG82" s="302">
        <v>0</v>
      </c>
      <c r="BH82" s="302">
        <v>0</v>
      </c>
      <c r="BI82" s="302">
        <v>0</v>
      </c>
      <c r="BJ82" s="302">
        <v>847</v>
      </c>
      <c r="BK82" s="302">
        <v>0</v>
      </c>
      <c r="BL82" s="302">
        <v>0</v>
      </c>
      <c r="BM82" s="302">
        <v>0</v>
      </c>
      <c r="BN82" s="302">
        <v>0</v>
      </c>
      <c r="BO82" s="302">
        <v>0</v>
      </c>
      <c r="BP82" s="302">
        <v>0</v>
      </c>
      <c r="BQ82" s="302">
        <v>328</v>
      </c>
      <c r="BR82" s="302">
        <v>0</v>
      </c>
      <c r="BS82" s="302">
        <v>0</v>
      </c>
      <c r="BT82" s="302">
        <v>0</v>
      </c>
      <c r="BU82" s="302">
        <v>0</v>
      </c>
      <c r="BV82" s="302">
        <v>328</v>
      </c>
      <c r="BW82" s="302">
        <v>50</v>
      </c>
      <c r="BX82" s="302">
        <v>0</v>
      </c>
      <c r="BY82" s="302">
        <v>0</v>
      </c>
      <c r="BZ82" s="302">
        <v>0</v>
      </c>
      <c r="CA82" s="302">
        <v>0</v>
      </c>
      <c r="CB82" s="302">
        <v>50</v>
      </c>
      <c r="CC82" s="302">
        <v>50</v>
      </c>
      <c r="CD82" s="302">
        <v>0</v>
      </c>
      <c r="CE82" s="302">
        <v>0</v>
      </c>
      <c r="CF82" s="302">
        <v>0</v>
      </c>
      <c r="CG82" s="302">
        <v>0</v>
      </c>
      <c r="CH82" s="302">
        <v>50</v>
      </c>
      <c r="CI82" s="302">
        <v>0</v>
      </c>
      <c r="CJ82" s="302">
        <v>0</v>
      </c>
      <c r="CK82" s="302">
        <v>0</v>
      </c>
      <c r="CL82" s="302">
        <v>0</v>
      </c>
      <c r="CM82" s="302">
        <v>0</v>
      </c>
      <c r="CN82" s="302">
        <v>0</v>
      </c>
      <c r="CO82" s="302">
        <v>311</v>
      </c>
      <c r="CP82" s="302">
        <v>0</v>
      </c>
      <c r="CQ82" s="302">
        <v>0</v>
      </c>
      <c r="CR82" s="302">
        <v>0</v>
      </c>
      <c r="CS82" s="302">
        <v>0</v>
      </c>
      <c r="CT82" s="302">
        <v>311</v>
      </c>
      <c r="CU82" s="302">
        <v>364</v>
      </c>
      <c r="CV82" s="302">
        <v>727</v>
      </c>
      <c r="CW82" s="302">
        <v>0</v>
      </c>
      <c r="CX82" s="302">
        <v>0</v>
      </c>
      <c r="CY82" s="302">
        <v>0</v>
      </c>
      <c r="CZ82" s="302">
        <v>1091</v>
      </c>
      <c r="DA82" s="302">
        <v>360</v>
      </c>
      <c r="DB82" s="302">
        <v>723</v>
      </c>
      <c r="DC82" s="302">
        <v>727</v>
      </c>
      <c r="DD82" s="302">
        <v>364</v>
      </c>
      <c r="DE82" s="302">
        <v>0</v>
      </c>
      <c r="DF82" s="302">
        <v>2174</v>
      </c>
      <c r="DG82" s="302">
        <v>0</v>
      </c>
      <c r="DH82" s="302">
        <v>0</v>
      </c>
      <c r="DI82" s="302">
        <v>0</v>
      </c>
      <c r="DJ82" s="302">
        <v>0</v>
      </c>
      <c r="DK82" s="302">
        <v>0</v>
      </c>
      <c r="DL82" s="302">
        <v>0</v>
      </c>
      <c r="DM82" s="302">
        <v>0</v>
      </c>
      <c r="DN82" s="302">
        <v>0</v>
      </c>
      <c r="DO82" s="302">
        <v>0</v>
      </c>
      <c r="DP82" s="302">
        <v>0</v>
      </c>
      <c r="DQ82" s="302">
        <v>0</v>
      </c>
      <c r="DR82" s="302">
        <v>0</v>
      </c>
      <c r="DS82" s="302">
        <v>0</v>
      </c>
      <c r="DT82" s="302">
        <v>0</v>
      </c>
      <c r="DU82" s="302">
        <v>0</v>
      </c>
      <c r="DV82" s="302">
        <v>0</v>
      </c>
      <c r="DW82" s="302">
        <v>0</v>
      </c>
      <c r="DX82" s="302">
        <v>0</v>
      </c>
      <c r="DY82" s="302">
        <v>27</v>
      </c>
      <c r="DZ82" s="302">
        <v>0</v>
      </c>
      <c r="EA82" s="302">
        <v>0</v>
      </c>
      <c r="EB82" s="302">
        <v>0</v>
      </c>
      <c r="EC82" s="302">
        <v>0</v>
      </c>
      <c r="ED82" s="302">
        <v>27</v>
      </c>
      <c r="EE82" s="302">
        <v>0</v>
      </c>
      <c r="EF82" s="302">
        <v>0</v>
      </c>
      <c r="EG82" s="302">
        <v>0</v>
      </c>
      <c r="EH82" s="302">
        <v>0</v>
      </c>
      <c r="EI82" s="302">
        <v>0</v>
      </c>
      <c r="EJ82" s="302">
        <v>0</v>
      </c>
    </row>
    <row r="83" spans="2:140">
      <c r="B83" s="236" t="s">
        <v>25</v>
      </c>
      <c r="C83" s="302">
        <v>0</v>
      </c>
      <c r="D83" s="302">
        <v>0</v>
      </c>
      <c r="E83" s="302">
        <v>0</v>
      </c>
      <c r="F83" s="302">
        <v>0</v>
      </c>
      <c r="G83" s="300">
        <v>0</v>
      </c>
      <c r="H83" s="300">
        <v>0</v>
      </c>
      <c r="I83" s="302">
        <v>278</v>
      </c>
      <c r="J83" s="302">
        <v>0</v>
      </c>
      <c r="K83" s="302">
        <v>0</v>
      </c>
      <c r="L83" s="302">
        <v>0</v>
      </c>
      <c r="M83" s="300">
        <v>0</v>
      </c>
      <c r="N83" s="300">
        <v>278</v>
      </c>
      <c r="O83" s="302">
        <v>0</v>
      </c>
      <c r="P83" s="302">
        <v>0</v>
      </c>
      <c r="Q83" s="302">
        <v>0</v>
      </c>
      <c r="R83" s="302">
        <v>0</v>
      </c>
      <c r="S83" s="300">
        <v>0</v>
      </c>
      <c r="T83" s="300">
        <v>0</v>
      </c>
      <c r="U83" s="302">
        <v>0</v>
      </c>
      <c r="V83" s="302">
        <v>0</v>
      </c>
      <c r="W83" s="302">
        <v>0</v>
      </c>
      <c r="X83" s="302">
        <v>0</v>
      </c>
      <c r="Y83" s="300">
        <v>0</v>
      </c>
      <c r="Z83" s="300">
        <v>0</v>
      </c>
      <c r="AA83" s="302">
        <v>0</v>
      </c>
      <c r="AB83" s="302">
        <v>0</v>
      </c>
      <c r="AC83" s="302">
        <v>0</v>
      </c>
      <c r="AD83" s="302">
        <v>0</v>
      </c>
      <c r="AE83" s="300">
        <v>0</v>
      </c>
      <c r="AF83" s="300">
        <v>0</v>
      </c>
      <c r="AG83" s="302">
        <v>384</v>
      </c>
      <c r="AH83" s="302">
        <v>0</v>
      </c>
      <c r="AI83" s="302">
        <v>0</v>
      </c>
      <c r="AJ83" s="302">
        <v>0</v>
      </c>
      <c r="AK83" s="300">
        <v>0</v>
      </c>
      <c r="AL83" s="300">
        <v>384</v>
      </c>
      <c r="AM83" s="302">
        <v>0</v>
      </c>
      <c r="AN83" s="302">
        <v>0</v>
      </c>
      <c r="AO83" s="302">
        <v>0</v>
      </c>
      <c r="AP83" s="302">
        <v>0</v>
      </c>
      <c r="AQ83" s="300">
        <v>0</v>
      </c>
      <c r="AR83" s="300">
        <v>0</v>
      </c>
      <c r="AS83" s="302">
        <v>403</v>
      </c>
      <c r="AT83" s="302">
        <v>202</v>
      </c>
      <c r="AU83" s="302">
        <v>129</v>
      </c>
      <c r="AV83" s="302">
        <v>0</v>
      </c>
      <c r="AW83" s="300">
        <v>0</v>
      </c>
      <c r="AX83" s="300">
        <v>734</v>
      </c>
      <c r="AY83" s="302">
        <v>143</v>
      </c>
      <c r="AZ83" s="302">
        <v>72</v>
      </c>
      <c r="BA83" s="302">
        <v>218</v>
      </c>
      <c r="BB83" s="302">
        <v>0</v>
      </c>
      <c r="BC83" s="300"/>
      <c r="BD83" s="300">
        <v>433</v>
      </c>
      <c r="BE83" s="302">
        <v>140</v>
      </c>
      <c r="BF83" s="302">
        <v>71</v>
      </c>
      <c r="BG83" s="302">
        <v>215</v>
      </c>
      <c r="BH83" s="302">
        <v>218</v>
      </c>
      <c r="BI83" s="302">
        <v>0</v>
      </c>
      <c r="BJ83" s="300">
        <v>644</v>
      </c>
      <c r="BK83" s="302">
        <v>0</v>
      </c>
      <c r="BL83" s="302">
        <v>0</v>
      </c>
      <c r="BM83" s="302">
        <v>0</v>
      </c>
      <c r="BN83" s="302">
        <v>0</v>
      </c>
      <c r="BO83" s="300">
        <v>0</v>
      </c>
      <c r="BP83" s="300">
        <v>0</v>
      </c>
      <c r="BQ83" s="302">
        <v>0</v>
      </c>
      <c r="BR83" s="302">
        <v>0</v>
      </c>
      <c r="BS83" s="302">
        <v>0</v>
      </c>
      <c r="BT83" s="302">
        <v>0</v>
      </c>
      <c r="BU83" s="300">
        <v>0</v>
      </c>
      <c r="BV83" s="300">
        <v>0</v>
      </c>
      <c r="BW83" s="302">
        <v>0</v>
      </c>
      <c r="BX83" s="302">
        <v>0</v>
      </c>
      <c r="BY83" s="302">
        <v>0</v>
      </c>
      <c r="BZ83" s="302">
        <v>0</v>
      </c>
      <c r="CA83" s="300">
        <v>0</v>
      </c>
      <c r="CB83" s="300">
        <v>0</v>
      </c>
      <c r="CC83" s="302">
        <v>0</v>
      </c>
      <c r="CD83" s="302">
        <v>0</v>
      </c>
      <c r="CE83" s="302">
        <v>0</v>
      </c>
      <c r="CF83" s="302">
        <v>0</v>
      </c>
      <c r="CG83" s="300">
        <v>0</v>
      </c>
      <c r="CH83" s="300">
        <v>0</v>
      </c>
      <c r="CI83" s="302">
        <v>0</v>
      </c>
      <c r="CJ83" s="302">
        <v>0</v>
      </c>
      <c r="CK83" s="302">
        <v>0</v>
      </c>
      <c r="CL83" s="302">
        <v>0</v>
      </c>
      <c r="CM83" s="300">
        <v>0</v>
      </c>
      <c r="CN83" s="300">
        <v>0</v>
      </c>
      <c r="CO83" s="302">
        <v>0</v>
      </c>
      <c r="CP83" s="302">
        <v>0</v>
      </c>
      <c r="CQ83" s="302">
        <v>0</v>
      </c>
      <c r="CR83" s="302">
        <v>0</v>
      </c>
      <c r="CS83" s="300">
        <v>0</v>
      </c>
      <c r="CT83" s="300">
        <v>0</v>
      </c>
      <c r="CU83" s="302">
        <v>0</v>
      </c>
      <c r="CV83" s="302">
        <v>0</v>
      </c>
      <c r="CW83" s="302">
        <v>0</v>
      </c>
      <c r="CX83" s="302">
        <v>0</v>
      </c>
      <c r="CY83" s="300">
        <v>0</v>
      </c>
      <c r="CZ83" s="300">
        <v>0</v>
      </c>
      <c r="DA83" s="302">
        <v>0</v>
      </c>
      <c r="DB83" s="302">
        <v>0</v>
      </c>
      <c r="DC83" s="302">
        <v>0</v>
      </c>
      <c r="DD83" s="302">
        <v>0</v>
      </c>
      <c r="DE83" s="300">
        <v>0</v>
      </c>
      <c r="DF83" s="300">
        <v>0</v>
      </c>
      <c r="DG83" s="302">
        <v>0</v>
      </c>
      <c r="DH83" s="302">
        <v>0</v>
      </c>
      <c r="DI83" s="302">
        <v>0</v>
      </c>
      <c r="DJ83" s="302">
        <v>0</v>
      </c>
      <c r="DK83" s="300">
        <v>0</v>
      </c>
      <c r="DL83" s="300">
        <v>0</v>
      </c>
      <c r="DM83" s="302">
        <v>0</v>
      </c>
      <c r="DN83" s="302">
        <v>0</v>
      </c>
      <c r="DO83" s="302">
        <v>0</v>
      </c>
      <c r="DP83" s="302">
        <v>0</v>
      </c>
      <c r="DQ83" s="300">
        <v>0</v>
      </c>
      <c r="DR83" s="300">
        <v>0</v>
      </c>
      <c r="DS83" s="302">
        <v>0</v>
      </c>
      <c r="DT83" s="302">
        <v>0</v>
      </c>
      <c r="DU83" s="302">
        <v>0</v>
      </c>
      <c r="DV83" s="302">
        <v>0</v>
      </c>
      <c r="DW83" s="302">
        <v>0</v>
      </c>
      <c r="DX83" s="302">
        <v>0</v>
      </c>
      <c r="DY83" s="302">
        <v>0</v>
      </c>
      <c r="DZ83" s="302">
        <v>0</v>
      </c>
      <c r="EA83" s="302">
        <v>0</v>
      </c>
      <c r="EB83" s="302">
        <v>0</v>
      </c>
      <c r="EC83" s="302">
        <v>0</v>
      </c>
      <c r="ED83" s="302">
        <v>0</v>
      </c>
      <c r="EE83" s="302">
        <v>0</v>
      </c>
      <c r="EF83" s="302">
        <v>0</v>
      </c>
      <c r="EG83" s="302">
        <v>0</v>
      </c>
      <c r="EH83" s="302">
        <v>0</v>
      </c>
      <c r="EI83" s="302">
        <v>0</v>
      </c>
      <c r="EJ83" s="302">
        <v>0</v>
      </c>
    </row>
    <row r="84" spans="2:140">
      <c r="B84" s="236" t="s">
        <v>28</v>
      </c>
      <c r="C84" s="302">
        <v>0</v>
      </c>
      <c r="D84" s="302">
        <v>0</v>
      </c>
      <c r="E84" s="302">
        <v>0</v>
      </c>
      <c r="F84" s="302">
        <v>0</v>
      </c>
      <c r="G84" s="302">
        <v>0</v>
      </c>
      <c r="H84" s="302">
        <v>0</v>
      </c>
      <c r="I84" s="302">
        <v>0</v>
      </c>
      <c r="J84" s="302">
        <v>0</v>
      </c>
      <c r="K84" s="302">
        <v>0</v>
      </c>
      <c r="L84" s="302">
        <v>0</v>
      </c>
      <c r="M84" s="302">
        <v>0</v>
      </c>
      <c r="N84" s="302">
        <v>0</v>
      </c>
      <c r="O84" s="302">
        <v>0</v>
      </c>
      <c r="P84" s="302">
        <v>0</v>
      </c>
      <c r="Q84" s="302">
        <v>0</v>
      </c>
      <c r="R84" s="302">
        <v>0</v>
      </c>
      <c r="S84" s="302">
        <v>0</v>
      </c>
      <c r="T84" s="302">
        <v>0</v>
      </c>
      <c r="U84" s="302">
        <v>0</v>
      </c>
      <c r="V84" s="302">
        <v>0</v>
      </c>
      <c r="W84" s="302">
        <v>0</v>
      </c>
      <c r="X84" s="302">
        <v>0</v>
      </c>
      <c r="Y84" s="302">
        <v>0</v>
      </c>
      <c r="Z84" s="302">
        <v>0</v>
      </c>
      <c r="AA84" s="302">
        <v>1103</v>
      </c>
      <c r="AB84" s="302">
        <v>0</v>
      </c>
      <c r="AC84" s="302">
        <v>0</v>
      </c>
      <c r="AD84" s="302">
        <v>0</v>
      </c>
      <c r="AE84" s="302">
        <v>0</v>
      </c>
      <c r="AF84" s="302">
        <v>1103</v>
      </c>
      <c r="AG84" s="302">
        <v>2518</v>
      </c>
      <c r="AH84" s="302">
        <v>0</v>
      </c>
      <c r="AI84" s="302">
        <v>10238</v>
      </c>
      <c r="AJ84" s="302">
        <v>0</v>
      </c>
      <c r="AK84" s="302">
        <v>0</v>
      </c>
      <c r="AL84" s="302">
        <v>12756</v>
      </c>
      <c r="AM84" s="302">
        <v>0</v>
      </c>
      <c r="AN84" s="302">
        <v>0</v>
      </c>
      <c r="AO84" s="302">
        <v>0</v>
      </c>
      <c r="AP84" s="302">
        <v>0</v>
      </c>
      <c r="AQ84" s="302">
        <v>0</v>
      </c>
      <c r="AR84" s="302">
        <v>0</v>
      </c>
      <c r="AS84" s="302">
        <v>0</v>
      </c>
      <c r="AT84" s="302">
        <v>0</v>
      </c>
      <c r="AU84" s="302">
        <v>0</v>
      </c>
      <c r="AV84" s="302">
        <v>0</v>
      </c>
      <c r="AW84" s="302">
        <v>0</v>
      </c>
      <c r="AX84" s="302">
        <v>0</v>
      </c>
      <c r="AY84" s="302">
        <v>0</v>
      </c>
      <c r="AZ84" s="302">
        <v>5531</v>
      </c>
      <c r="BA84" s="302">
        <v>0</v>
      </c>
      <c r="BB84" s="302">
        <v>0</v>
      </c>
      <c r="BC84" s="302"/>
      <c r="BD84" s="302">
        <v>5531</v>
      </c>
      <c r="BE84" s="302">
        <v>1</v>
      </c>
      <c r="BF84" s="302">
        <v>0</v>
      </c>
      <c r="BG84" s="302">
        <v>5531</v>
      </c>
      <c r="BH84" s="302">
        <v>0</v>
      </c>
      <c r="BI84" s="302">
        <v>0</v>
      </c>
      <c r="BJ84" s="302">
        <v>5532</v>
      </c>
      <c r="BK84" s="302">
        <v>39</v>
      </c>
      <c r="BL84" s="302">
        <v>0</v>
      </c>
      <c r="BM84" s="302">
        <v>0</v>
      </c>
      <c r="BN84" s="302">
        <v>5531</v>
      </c>
      <c r="BO84" s="302">
        <v>0</v>
      </c>
      <c r="BP84" s="302">
        <v>5570</v>
      </c>
      <c r="BQ84" s="302">
        <v>0</v>
      </c>
      <c r="BR84" s="302">
        <v>0</v>
      </c>
      <c r="BS84" s="302">
        <v>0</v>
      </c>
      <c r="BT84" s="302">
        <v>5531</v>
      </c>
      <c r="BU84" s="302">
        <v>0</v>
      </c>
      <c r="BV84" s="302">
        <v>5531</v>
      </c>
      <c r="BW84" s="302">
        <v>0</v>
      </c>
      <c r="BX84" s="302">
        <v>0</v>
      </c>
      <c r="BY84" s="302">
        <v>0</v>
      </c>
      <c r="BZ84" s="302">
        <v>0</v>
      </c>
      <c r="CA84" s="302">
        <v>0</v>
      </c>
      <c r="CB84" s="302">
        <v>0</v>
      </c>
      <c r="CC84" s="302">
        <v>0</v>
      </c>
      <c r="CD84" s="302">
        <v>0</v>
      </c>
      <c r="CE84" s="302">
        <v>0</v>
      </c>
      <c r="CF84" s="302">
        <v>0</v>
      </c>
      <c r="CG84" s="302">
        <v>0</v>
      </c>
      <c r="CH84" s="302">
        <v>0</v>
      </c>
      <c r="CI84" s="302">
        <v>0</v>
      </c>
      <c r="CJ84" s="302">
        <v>0</v>
      </c>
      <c r="CK84" s="302">
        <v>0</v>
      </c>
      <c r="CL84" s="302">
        <v>0</v>
      </c>
      <c r="CM84" s="302">
        <v>0</v>
      </c>
      <c r="CN84" s="302">
        <v>0</v>
      </c>
      <c r="CO84" s="302">
        <v>0</v>
      </c>
      <c r="CP84" s="302">
        <v>0</v>
      </c>
      <c r="CQ84" s="302">
        <v>0</v>
      </c>
      <c r="CR84" s="302">
        <v>0</v>
      </c>
      <c r="CS84" s="302">
        <v>0</v>
      </c>
      <c r="CT84" s="302">
        <v>0</v>
      </c>
      <c r="CU84" s="302">
        <v>0</v>
      </c>
      <c r="CV84" s="302">
        <v>0</v>
      </c>
      <c r="CW84" s="302">
        <v>0</v>
      </c>
      <c r="CX84" s="302">
        <v>0</v>
      </c>
      <c r="CY84" s="302">
        <v>0</v>
      </c>
      <c r="CZ84" s="302">
        <v>0</v>
      </c>
      <c r="DA84" s="302">
        <v>0</v>
      </c>
      <c r="DB84" s="302">
        <v>0</v>
      </c>
      <c r="DC84" s="302">
        <v>0</v>
      </c>
      <c r="DD84" s="302">
        <v>0</v>
      </c>
      <c r="DE84" s="302">
        <v>0</v>
      </c>
      <c r="DF84" s="302">
        <v>0</v>
      </c>
      <c r="DG84" s="302">
        <v>0</v>
      </c>
      <c r="DH84" s="302">
        <v>0</v>
      </c>
      <c r="DI84" s="302">
        <v>0</v>
      </c>
      <c r="DJ84" s="302">
        <v>0</v>
      </c>
      <c r="DK84" s="302">
        <v>0</v>
      </c>
      <c r="DL84" s="302">
        <v>0</v>
      </c>
      <c r="DM84" s="302">
        <v>0</v>
      </c>
      <c r="DN84" s="302">
        <v>0</v>
      </c>
      <c r="DO84" s="302">
        <v>0</v>
      </c>
      <c r="DP84" s="302">
        <v>0</v>
      </c>
      <c r="DQ84" s="302">
        <v>0</v>
      </c>
      <c r="DR84" s="302">
        <v>0</v>
      </c>
      <c r="DS84" s="302">
        <v>0</v>
      </c>
      <c r="DT84" s="302">
        <v>0</v>
      </c>
      <c r="DU84" s="302">
        <v>0</v>
      </c>
      <c r="DV84" s="302">
        <v>0</v>
      </c>
      <c r="DW84" s="302">
        <v>0</v>
      </c>
      <c r="DX84" s="302">
        <v>0</v>
      </c>
      <c r="DY84" s="302">
        <v>0</v>
      </c>
      <c r="DZ84" s="302">
        <v>0</v>
      </c>
      <c r="EA84" s="302">
        <v>0</v>
      </c>
      <c r="EB84" s="302">
        <v>0</v>
      </c>
      <c r="EC84" s="302">
        <v>0</v>
      </c>
      <c r="ED84" s="302">
        <v>0</v>
      </c>
      <c r="EE84" s="302">
        <v>0</v>
      </c>
      <c r="EF84" s="302">
        <v>0</v>
      </c>
      <c r="EG84" s="302">
        <v>0</v>
      </c>
      <c r="EH84" s="302">
        <v>0</v>
      </c>
      <c r="EI84" s="302">
        <v>0</v>
      </c>
      <c r="EJ84" s="302">
        <v>0</v>
      </c>
    </row>
    <row r="85" spans="2:140">
      <c r="B85" s="235" t="s">
        <v>175</v>
      </c>
      <c r="C85" s="301">
        <f t="shared" ref="C85:BD85" si="234">SUM(C86:C89)</f>
        <v>0</v>
      </c>
      <c r="D85" s="301">
        <f t="shared" si="234"/>
        <v>0</v>
      </c>
      <c r="E85" s="301">
        <f t="shared" si="234"/>
        <v>0</v>
      </c>
      <c r="F85" s="301">
        <f t="shared" si="234"/>
        <v>0</v>
      </c>
      <c r="G85" s="301">
        <f t="shared" si="234"/>
        <v>0</v>
      </c>
      <c r="H85" s="301">
        <f t="shared" si="234"/>
        <v>0</v>
      </c>
      <c r="I85" s="301">
        <f t="shared" si="234"/>
        <v>0</v>
      </c>
      <c r="J85" s="301">
        <f t="shared" si="234"/>
        <v>0</v>
      </c>
      <c r="K85" s="301">
        <f t="shared" si="234"/>
        <v>0</v>
      </c>
      <c r="L85" s="301">
        <f t="shared" si="234"/>
        <v>0</v>
      </c>
      <c r="M85" s="301">
        <f t="shared" si="234"/>
        <v>0</v>
      </c>
      <c r="N85" s="301">
        <f t="shared" si="234"/>
        <v>0</v>
      </c>
      <c r="O85" s="301">
        <f t="shared" si="234"/>
        <v>33</v>
      </c>
      <c r="P85" s="301">
        <f t="shared" si="234"/>
        <v>0</v>
      </c>
      <c r="Q85" s="301">
        <f t="shared" si="234"/>
        <v>0</v>
      </c>
      <c r="R85" s="301">
        <f t="shared" si="234"/>
        <v>0</v>
      </c>
      <c r="S85" s="301">
        <f t="shared" si="234"/>
        <v>0</v>
      </c>
      <c r="T85" s="301">
        <f t="shared" si="234"/>
        <v>33</v>
      </c>
      <c r="U85" s="301">
        <f t="shared" si="234"/>
        <v>152</v>
      </c>
      <c r="V85" s="301">
        <f t="shared" si="234"/>
        <v>150</v>
      </c>
      <c r="W85" s="301">
        <f t="shared" si="234"/>
        <v>4</v>
      </c>
      <c r="X85" s="301">
        <f t="shared" si="234"/>
        <v>0</v>
      </c>
      <c r="Y85" s="301">
        <f t="shared" si="234"/>
        <v>0</v>
      </c>
      <c r="Z85" s="301">
        <f t="shared" si="234"/>
        <v>306</v>
      </c>
      <c r="AA85" s="301">
        <f t="shared" si="234"/>
        <v>162</v>
      </c>
      <c r="AB85" s="301">
        <f t="shared" si="234"/>
        <v>154</v>
      </c>
      <c r="AC85" s="301">
        <f t="shared" si="234"/>
        <v>147</v>
      </c>
      <c r="AD85" s="301">
        <f t="shared" si="234"/>
        <v>0</v>
      </c>
      <c r="AE85" s="301">
        <f t="shared" si="234"/>
        <v>0</v>
      </c>
      <c r="AF85" s="301">
        <f t="shared" si="234"/>
        <v>463</v>
      </c>
      <c r="AG85" s="301">
        <f t="shared" si="234"/>
        <v>29</v>
      </c>
      <c r="AH85" s="301">
        <f t="shared" si="234"/>
        <v>4</v>
      </c>
      <c r="AI85" s="301">
        <f t="shared" si="234"/>
        <v>0</v>
      </c>
      <c r="AJ85" s="301">
        <f t="shared" si="234"/>
        <v>0</v>
      </c>
      <c r="AK85" s="301">
        <f t="shared" si="234"/>
        <v>0</v>
      </c>
      <c r="AL85" s="301">
        <f t="shared" si="234"/>
        <v>33</v>
      </c>
      <c r="AM85" s="301">
        <f t="shared" si="234"/>
        <v>0</v>
      </c>
      <c r="AN85" s="301">
        <f t="shared" si="234"/>
        <v>0</v>
      </c>
      <c r="AO85" s="301">
        <f t="shared" si="234"/>
        <v>0</v>
      </c>
      <c r="AP85" s="301">
        <f t="shared" si="234"/>
        <v>0</v>
      </c>
      <c r="AQ85" s="301">
        <f t="shared" si="234"/>
        <v>0</v>
      </c>
      <c r="AR85" s="301">
        <f t="shared" si="234"/>
        <v>0</v>
      </c>
      <c r="AS85" s="301">
        <f t="shared" si="234"/>
        <v>2</v>
      </c>
      <c r="AT85" s="301">
        <f t="shared" si="234"/>
        <v>0</v>
      </c>
      <c r="AU85" s="301">
        <f t="shared" si="234"/>
        <v>0</v>
      </c>
      <c r="AV85" s="301">
        <f t="shared" si="234"/>
        <v>0</v>
      </c>
      <c r="AW85" s="301">
        <f t="shared" si="234"/>
        <v>0</v>
      </c>
      <c r="AX85" s="301">
        <f t="shared" si="234"/>
        <v>2</v>
      </c>
      <c r="AY85" s="301">
        <f t="shared" si="234"/>
        <v>203</v>
      </c>
      <c r="AZ85" s="301">
        <f t="shared" si="234"/>
        <v>6</v>
      </c>
      <c r="BA85" s="301">
        <f t="shared" si="234"/>
        <v>1</v>
      </c>
      <c r="BB85" s="301">
        <f t="shared" si="234"/>
        <v>0</v>
      </c>
      <c r="BC85" s="301">
        <f t="shared" si="234"/>
        <v>0</v>
      </c>
      <c r="BD85" s="301">
        <f t="shared" si="234"/>
        <v>210</v>
      </c>
      <c r="BE85" s="301">
        <f>SUM(BE86:BE89)</f>
        <v>30</v>
      </c>
      <c r="BF85" s="301">
        <f>SUM(BF86:BF89)</f>
        <v>3</v>
      </c>
      <c r="BG85" s="301">
        <f t="shared" ref="BG85:BP85" si="235">SUM(BG86:BG89)</f>
        <v>0</v>
      </c>
      <c r="BH85" s="301">
        <f t="shared" si="235"/>
        <v>0</v>
      </c>
      <c r="BI85" s="301">
        <f t="shared" si="235"/>
        <v>0</v>
      </c>
      <c r="BJ85" s="301">
        <f t="shared" si="235"/>
        <v>33</v>
      </c>
      <c r="BK85" s="301">
        <f t="shared" si="235"/>
        <v>30</v>
      </c>
      <c r="BL85" s="301">
        <f t="shared" si="235"/>
        <v>4</v>
      </c>
      <c r="BM85" s="301">
        <f t="shared" si="235"/>
        <v>0</v>
      </c>
      <c r="BN85" s="301">
        <f t="shared" si="235"/>
        <v>0</v>
      </c>
      <c r="BO85" s="301">
        <f t="shared" si="235"/>
        <v>0</v>
      </c>
      <c r="BP85" s="301">
        <f t="shared" si="235"/>
        <v>34</v>
      </c>
      <c r="BQ85" s="301">
        <f t="shared" ref="BQ85:BV85" si="236">SUM(BQ86:BQ89)</f>
        <v>29</v>
      </c>
      <c r="BR85" s="301">
        <f t="shared" si="236"/>
        <v>0</v>
      </c>
      <c r="BS85" s="301">
        <f t="shared" si="236"/>
        <v>0</v>
      </c>
      <c r="BT85" s="301">
        <f t="shared" si="236"/>
        <v>0</v>
      </c>
      <c r="BU85" s="301">
        <f t="shared" si="236"/>
        <v>0</v>
      </c>
      <c r="BV85" s="301">
        <f t="shared" si="236"/>
        <v>29</v>
      </c>
      <c r="BW85" s="301">
        <f t="shared" ref="BW85:CB85" si="237">SUM(BW86:BW89)</f>
        <v>7</v>
      </c>
      <c r="BX85" s="301">
        <f t="shared" si="237"/>
        <v>7888</v>
      </c>
      <c r="BY85" s="301">
        <f t="shared" si="237"/>
        <v>0</v>
      </c>
      <c r="BZ85" s="301">
        <f t="shared" si="237"/>
        <v>0</v>
      </c>
      <c r="CA85" s="301">
        <f t="shared" si="237"/>
        <v>0</v>
      </c>
      <c r="CB85" s="301">
        <f t="shared" si="237"/>
        <v>7895</v>
      </c>
      <c r="CC85" s="301">
        <f t="shared" ref="CC85:CH85" si="238">SUM(CC86:CC89)</f>
        <v>4</v>
      </c>
      <c r="CD85" s="301">
        <f t="shared" si="238"/>
        <v>1</v>
      </c>
      <c r="CE85" s="301">
        <f t="shared" si="238"/>
        <v>7888</v>
      </c>
      <c r="CF85" s="301">
        <f t="shared" si="238"/>
        <v>0</v>
      </c>
      <c r="CG85" s="301">
        <f t="shared" si="238"/>
        <v>0</v>
      </c>
      <c r="CH85" s="301">
        <f t="shared" si="238"/>
        <v>7893</v>
      </c>
      <c r="CI85" s="301">
        <f t="shared" ref="CI85:CN85" si="239">SUM(CI86:CI89)</f>
        <v>2</v>
      </c>
      <c r="CJ85" s="301">
        <f t="shared" si="239"/>
        <v>0</v>
      </c>
      <c r="CK85" s="301">
        <f t="shared" si="239"/>
        <v>0</v>
      </c>
      <c r="CL85" s="301">
        <f t="shared" si="239"/>
        <v>9323</v>
      </c>
      <c r="CM85" s="301">
        <f t="shared" si="239"/>
        <v>0</v>
      </c>
      <c r="CN85" s="301">
        <f t="shared" si="239"/>
        <v>9327</v>
      </c>
      <c r="CO85" s="301">
        <f t="shared" ref="CO85:CT85" si="240">SUM(CO86:CO89)</f>
        <v>16</v>
      </c>
      <c r="CP85" s="301">
        <f t="shared" si="240"/>
        <v>0</v>
      </c>
      <c r="CQ85" s="301">
        <f t="shared" si="240"/>
        <v>0</v>
      </c>
      <c r="CR85" s="301">
        <f t="shared" si="240"/>
        <v>0</v>
      </c>
      <c r="CS85" s="301">
        <f t="shared" si="240"/>
        <v>0</v>
      </c>
      <c r="CT85" s="301">
        <f t="shared" si="240"/>
        <v>16</v>
      </c>
      <c r="CU85" s="301">
        <f t="shared" ref="CU85:CZ85" si="241">SUM(CU86:CU89)</f>
        <v>2</v>
      </c>
      <c r="CV85" s="301">
        <f t="shared" si="241"/>
        <v>0</v>
      </c>
      <c r="CW85" s="301">
        <f t="shared" si="241"/>
        <v>0</v>
      </c>
      <c r="CX85" s="301">
        <f t="shared" si="241"/>
        <v>0</v>
      </c>
      <c r="CY85" s="301">
        <f t="shared" si="241"/>
        <v>0</v>
      </c>
      <c r="CZ85" s="301">
        <f t="shared" si="241"/>
        <v>2</v>
      </c>
      <c r="DA85" s="301">
        <f t="shared" ref="DA85:DF85" si="242">SUM(DA86:DA89)</f>
        <v>8</v>
      </c>
      <c r="DB85" s="301">
        <f t="shared" si="242"/>
        <v>0</v>
      </c>
      <c r="DC85" s="301">
        <f t="shared" si="242"/>
        <v>0</v>
      </c>
      <c r="DD85" s="301">
        <f t="shared" si="242"/>
        <v>0</v>
      </c>
      <c r="DE85" s="301">
        <f t="shared" si="242"/>
        <v>0</v>
      </c>
      <c r="DF85" s="301">
        <f t="shared" si="242"/>
        <v>8</v>
      </c>
      <c r="DG85" s="301">
        <f t="shared" ref="DG85:DL85" si="243">SUM(DG86:DG89)</f>
        <v>8</v>
      </c>
      <c r="DH85" s="301">
        <f t="shared" si="243"/>
        <v>0</v>
      </c>
      <c r="DI85" s="301">
        <f t="shared" si="243"/>
        <v>0</v>
      </c>
      <c r="DJ85" s="301">
        <f t="shared" si="243"/>
        <v>0</v>
      </c>
      <c r="DK85" s="301">
        <f t="shared" si="243"/>
        <v>0</v>
      </c>
      <c r="DL85" s="301">
        <f t="shared" si="243"/>
        <v>8</v>
      </c>
      <c r="DM85" s="301">
        <f t="shared" ref="DM85:DR85" si="244">SUM(DM86:DM89)</f>
        <v>7</v>
      </c>
      <c r="DN85" s="301">
        <f t="shared" si="244"/>
        <v>0</v>
      </c>
      <c r="DO85" s="301">
        <f t="shared" si="244"/>
        <v>0</v>
      </c>
      <c r="DP85" s="301">
        <f t="shared" si="244"/>
        <v>0</v>
      </c>
      <c r="DQ85" s="301">
        <f t="shared" si="244"/>
        <v>0</v>
      </c>
      <c r="DR85" s="301">
        <f t="shared" si="244"/>
        <v>7</v>
      </c>
      <c r="DS85" s="301">
        <f t="shared" ref="DS85:DW85" si="245">SUM(DS86:DS89)</f>
        <v>11</v>
      </c>
      <c r="DT85" s="301">
        <f t="shared" si="245"/>
        <v>0</v>
      </c>
      <c r="DU85" s="301">
        <f t="shared" si="245"/>
        <v>0</v>
      </c>
      <c r="DV85" s="301">
        <f t="shared" si="245"/>
        <v>0</v>
      </c>
      <c r="DW85" s="301">
        <f t="shared" si="245"/>
        <v>0</v>
      </c>
      <c r="DX85" s="301">
        <f>SUM(DX86:DX89)</f>
        <v>11</v>
      </c>
      <c r="DY85" s="301">
        <f t="shared" ref="DY85:EC85" si="246">SUM(DY86:DY89)</f>
        <v>2</v>
      </c>
      <c r="DZ85" s="301">
        <f t="shared" si="246"/>
        <v>0</v>
      </c>
      <c r="EA85" s="301">
        <f t="shared" si="246"/>
        <v>0</v>
      </c>
      <c r="EB85" s="301">
        <f t="shared" si="246"/>
        <v>0</v>
      </c>
      <c r="EC85" s="301">
        <f t="shared" si="246"/>
        <v>0</v>
      </c>
      <c r="ED85" s="301">
        <f>SUM(ED86:ED89)</f>
        <v>2</v>
      </c>
      <c r="EE85" s="301">
        <f t="shared" ref="EE85:EI85" si="247">SUM(EE86:EE89)</f>
        <v>5</v>
      </c>
      <c r="EF85" s="301">
        <f t="shared" si="247"/>
        <v>0</v>
      </c>
      <c r="EG85" s="301">
        <f t="shared" si="247"/>
        <v>1</v>
      </c>
      <c r="EH85" s="301">
        <f t="shared" si="247"/>
        <v>1</v>
      </c>
      <c r="EI85" s="301">
        <f t="shared" si="247"/>
        <v>2</v>
      </c>
      <c r="EJ85" s="301">
        <f>SUM(EJ86:EJ89)</f>
        <v>9</v>
      </c>
    </row>
    <row r="86" spans="2:140">
      <c r="B86" s="236" t="s">
        <v>25</v>
      </c>
      <c r="C86" s="303">
        <v>0</v>
      </c>
      <c r="D86" s="303">
        <v>0</v>
      </c>
      <c r="E86" s="303">
        <v>0</v>
      </c>
      <c r="F86" s="303">
        <v>0</v>
      </c>
      <c r="G86" s="303">
        <v>0</v>
      </c>
      <c r="H86" s="303">
        <v>0</v>
      </c>
      <c r="I86" s="304">
        <v>0</v>
      </c>
      <c r="J86" s="304">
        <v>0</v>
      </c>
      <c r="K86" s="304">
        <v>0</v>
      </c>
      <c r="L86" s="304">
        <v>0</v>
      </c>
      <c r="M86" s="304">
        <v>0</v>
      </c>
      <c r="N86" s="304">
        <v>0</v>
      </c>
      <c r="O86" s="304">
        <v>0</v>
      </c>
      <c r="P86" s="304">
        <v>0</v>
      </c>
      <c r="Q86" s="304">
        <v>0</v>
      </c>
      <c r="R86" s="304">
        <v>0</v>
      </c>
      <c r="S86" s="304">
        <v>0</v>
      </c>
      <c r="T86" s="304">
        <v>0</v>
      </c>
      <c r="U86" s="304">
        <v>0</v>
      </c>
      <c r="V86" s="304">
        <v>0</v>
      </c>
      <c r="W86" s="304">
        <v>0</v>
      </c>
      <c r="X86" s="304">
        <v>0</v>
      </c>
      <c r="Y86" s="304">
        <v>0</v>
      </c>
      <c r="Z86" s="304">
        <v>0</v>
      </c>
      <c r="AA86" s="304">
        <v>0</v>
      </c>
      <c r="AB86" s="304">
        <v>0</v>
      </c>
      <c r="AC86" s="304">
        <v>0</v>
      </c>
      <c r="AD86" s="304">
        <v>0</v>
      </c>
      <c r="AE86" s="304">
        <v>0</v>
      </c>
      <c r="AF86" s="304">
        <v>0</v>
      </c>
      <c r="AG86" s="304">
        <v>0</v>
      </c>
      <c r="AH86" s="304">
        <v>0</v>
      </c>
      <c r="AI86" s="304">
        <v>0</v>
      </c>
      <c r="AJ86" s="304">
        <v>0</v>
      </c>
      <c r="AK86" s="304">
        <v>0</v>
      </c>
      <c r="AL86" s="304">
        <v>0</v>
      </c>
      <c r="AM86" s="304">
        <v>0</v>
      </c>
      <c r="AN86" s="304">
        <v>0</v>
      </c>
      <c r="AO86" s="304">
        <v>0</v>
      </c>
      <c r="AP86" s="304">
        <v>0</v>
      </c>
      <c r="AQ86" s="304">
        <v>0</v>
      </c>
      <c r="AR86" s="304">
        <v>0</v>
      </c>
      <c r="AS86" s="304">
        <v>0</v>
      </c>
      <c r="AT86" s="304">
        <v>0</v>
      </c>
      <c r="AU86" s="304">
        <v>0</v>
      </c>
      <c r="AV86" s="304">
        <v>0</v>
      </c>
      <c r="AW86" s="304">
        <v>0</v>
      </c>
      <c r="AX86" s="304">
        <v>0</v>
      </c>
      <c r="AY86" s="304">
        <v>0</v>
      </c>
      <c r="AZ86" s="304">
        <v>0</v>
      </c>
      <c r="BA86" s="304">
        <v>0</v>
      </c>
      <c r="BB86" s="304">
        <v>0</v>
      </c>
      <c r="BC86" s="304">
        <v>0</v>
      </c>
      <c r="BD86" s="304">
        <v>0</v>
      </c>
      <c r="BE86" s="304">
        <v>0</v>
      </c>
      <c r="BF86" s="304">
        <v>0</v>
      </c>
      <c r="BG86" s="304">
        <v>0</v>
      </c>
      <c r="BH86" s="304">
        <v>0</v>
      </c>
      <c r="BI86" s="304">
        <v>0</v>
      </c>
      <c r="BJ86" s="304">
        <v>0</v>
      </c>
      <c r="BK86" s="304">
        <v>1</v>
      </c>
      <c r="BL86" s="304">
        <v>0</v>
      </c>
      <c r="BM86" s="304">
        <v>0</v>
      </c>
      <c r="BN86" s="304">
        <v>0</v>
      </c>
      <c r="BO86" s="304">
        <v>0</v>
      </c>
      <c r="BP86" s="304">
        <v>1</v>
      </c>
      <c r="BQ86" s="304">
        <v>0</v>
      </c>
      <c r="BR86" s="304">
        <v>0</v>
      </c>
      <c r="BS86" s="304">
        <v>0</v>
      </c>
      <c r="BT86" s="304">
        <v>0</v>
      </c>
      <c r="BU86" s="304">
        <v>0</v>
      </c>
      <c r="BV86" s="304">
        <v>0</v>
      </c>
      <c r="BW86" s="304">
        <v>0</v>
      </c>
      <c r="BX86" s="304">
        <v>0</v>
      </c>
      <c r="BY86" s="304">
        <v>0</v>
      </c>
      <c r="BZ86" s="304">
        <v>0</v>
      </c>
      <c r="CA86" s="304">
        <v>0</v>
      </c>
      <c r="CB86" s="304">
        <v>0</v>
      </c>
      <c r="CC86" s="304">
        <v>1</v>
      </c>
      <c r="CD86" s="304">
        <v>0</v>
      </c>
      <c r="CE86" s="304">
        <v>0</v>
      </c>
      <c r="CF86" s="304">
        <v>0</v>
      </c>
      <c r="CG86" s="304">
        <v>0</v>
      </c>
      <c r="CH86" s="304">
        <v>1</v>
      </c>
      <c r="CI86" s="304">
        <v>0</v>
      </c>
      <c r="CJ86" s="304">
        <v>0</v>
      </c>
      <c r="CK86" s="304">
        <v>0</v>
      </c>
      <c r="CL86" s="304">
        <v>1435</v>
      </c>
      <c r="CM86" s="304">
        <v>0</v>
      </c>
      <c r="CN86" s="304">
        <v>1435</v>
      </c>
      <c r="CO86" s="304">
        <v>0</v>
      </c>
      <c r="CP86" s="304">
        <v>0</v>
      </c>
      <c r="CQ86" s="304">
        <v>0</v>
      </c>
      <c r="CR86" s="304">
        <v>0</v>
      </c>
      <c r="CS86" s="304">
        <v>0</v>
      </c>
      <c r="CT86" s="304">
        <v>0</v>
      </c>
      <c r="CU86" s="304">
        <v>0</v>
      </c>
      <c r="CV86" s="304">
        <v>0</v>
      </c>
      <c r="CW86" s="304">
        <v>0</v>
      </c>
      <c r="CX86" s="304">
        <v>0</v>
      </c>
      <c r="CY86" s="304">
        <v>0</v>
      </c>
      <c r="CZ86" s="304">
        <v>0</v>
      </c>
      <c r="DA86" s="304">
        <v>0</v>
      </c>
      <c r="DB86" s="304">
        <v>0</v>
      </c>
      <c r="DC86" s="304">
        <v>0</v>
      </c>
      <c r="DD86" s="304">
        <v>0</v>
      </c>
      <c r="DE86" s="304">
        <v>0</v>
      </c>
      <c r="DF86" s="304">
        <v>0</v>
      </c>
      <c r="DG86" s="304">
        <v>0</v>
      </c>
      <c r="DH86" s="304">
        <v>0</v>
      </c>
      <c r="DI86" s="304">
        <v>0</v>
      </c>
      <c r="DJ86" s="304">
        <v>0</v>
      </c>
      <c r="DK86" s="304">
        <v>0</v>
      </c>
      <c r="DL86" s="304">
        <v>0</v>
      </c>
      <c r="DM86" s="304">
        <v>0</v>
      </c>
      <c r="DN86" s="304">
        <v>0</v>
      </c>
      <c r="DO86" s="304">
        <v>0</v>
      </c>
      <c r="DP86" s="304">
        <v>0</v>
      </c>
      <c r="DQ86" s="304">
        <v>0</v>
      </c>
      <c r="DR86" s="304">
        <v>0</v>
      </c>
      <c r="DS86" s="302">
        <v>0</v>
      </c>
      <c r="DT86" s="302">
        <v>0</v>
      </c>
      <c r="DU86" s="302">
        <v>0</v>
      </c>
      <c r="DV86" s="302">
        <v>0</v>
      </c>
      <c r="DW86" s="302">
        <v>0</v>
      </c>
      <c r="DX86" s="302">
        <v>0</v>
      </c>
      <c r="DY86" s="302">
        <v>0</v>
      </c>
      <c r="DZ86" s="302">
        <v>0</v>
      </c>
      <c r="EA86" s="302">
        <v>0</v>
      </c>
      <c r="EB86" s="302">
        <v>0</v>
      </c>
      <c r="EC86" s="302">
        <v>0</v>
      </c>
      <c r="ED86" s="302">
        <v>0</v>
      </c>
      <c r="EE86" s="302">
        <v>0</v>
      </c>
      <c r="EF86" s="302">
        <v>0</v>
      </c>
      <c r="EG86" s="302">
        <v>0</v>
      </c>
      <c r="EH86" s="302">
        <v>0</v>
      </c>
      <c r="EI86" s="302">
        <v>0</v>
      </c>
      <c r="EJ86" s="302">
        <v>0</v>
      </c>
    </row>
    <row r="87" spans="2:140">
      <c r="B87" s="236" t="s">
        <v>189</v>
      </c>
      <c r="C87" s="303">
        <v>0</v>
      </c>
      <c r="D87" s="303">
        <v>0</v>
      </c>
      <c r="E87" s="303">
        <v>0</v>
      </c>
      <c r="F87" s="303">
        <v>0</v>
      </c>
      <c r="G87" s="303">
        <v>0</v>
      </c>
      <c r="H87" s="303">
        <v>0</v>
      </c>
      <c r="I87" s="304">
        <v>0</v>
      </c>
      <c r="J87" s="304">
        <v>0</v>
      </c>
      <c r="K87" s="304">
        <v>0</v>
      </c>
      <c r="L87" s="304">
        <v>0</v>
      </c>
      <c r="M87" s="304">
        <v>0</v>
      </c>
      <c r="N87" s="304">
        <v>0</v>
      </c>
      <c r="O87" s="304">
        <v>0</v>
      </c>
      <c r="P87" s="304">
        <v>0</v>
      </c>
      <c r="Q87" s="304">
        <v>0</v>
      </c>
      <c r="R87" s="304">
        <v>0</v>
      </c>
      <c r="S87" s="304">
        <v>0</v>
      </c>
      <c r="T87" s="304">
        <v>0</v>
      </c>
      <c r="U87" s="302">
        <v>147</v>
      </c>
      <c r="V87" s="302">
        <v>146</v>
      </c>
      <c r="W87" s="302">
        <v>0</v>
      </c>
      <c r="X87" s="302">
        <v>0</v>
      </c>
      <c r="Y87" s="300"/>
      <c r="Z87" s="300">
        <v>293</v>
      </c>
      <c r="AA87" s="302">
        <v>148</v>
      </c>
      <c r="AB87" s="302">
        <v>149</v>
      </c>
      <c r="AC87" s="302">
        <v>147</v>
      </c>
      <c r="AD87" s="302">
        <v>0</v>
      </c>
      <c r="AE87" s="300">
        <v>0</v>
      </c>
      <c r="AF87" s="300">
        <v>444</v>
      </c>
      <c r="AG87" s="302">
        <v>17</v>
      </c>
      <c r="AH87" s="302">
        <v>0</v>
      </c>
      <c r="AI87" s="302">
        <v>0</v>
      </c>
      <c r="AJ87" s="302">
        <v>0</v>
      </c>
      <c r="AK87" s="300">
        <v>0</v>
      </c>
      <c r="AL87" s="300">
        <v>17</v>
      </c>
      <c r="AM87" s="302">
        <v>0</v>
      </c>
      <c r="AN87" s="302">
        <v>0</v>
      </c>
      <c r="AO87" s="302">
        <v>0</v>
      </c>
      <c r="AP87" s="302">
        <v>0</v>
      </c>
      <c r="AQ87" s="300">
        <v>0</v>
      </c>
      <c r="AR87" s="300">
        <v>0</v>
      </c>
      <c r="AS87" s="302">
        <v>0</v>
      </c>
      <c r="AT87" s="302">
        <v>0</v>
      </c>
      <c r="AU87" s="302">
        <v>0</v>
      </c>
      <c r="AV87" s="302">
        <v>0</v>
      </c>
      <c r="AW87" s="300">
        <v>0</v>
      </c>
      <c r="AX87" s="300">
        <v>0</v>
      </c>
      <c r="AY87" s="302">
        <v>2</v>
      </c>
      <c r="AZ87" s="302">
        <v>0</v>
      </c>
      <c r="BA87" s="302">
        <v>0</v>
      </c>
      <c r="BB87" s="302">
        <v>0</v>
      </c>
      <c r="BC87" s="300"/>
      <c r="BD87" s="300">
        <v>2</v>
      </c>
      <c r="BE87" s="302">
        <v>0</v>
      </c>
      <c r="BF87" s="302">
        <v>0</v>
      </c>
      <c r="BG87" s="302">
        <v>0</v>
      </c>
      <c r="BH87" s="302">
        <v>0</v>
      </c>
      <c r="BI87" s="302">
        <v>0</v>
      </c>
      <c r="BJ87" s="302">
        <v>0</v>
      </c>
      <c r="BK87" s="302">
        <v>0</v>
      </c>
      <c r="BL87" s="302">
        <v>0</v>
      </c>
      <c r="BM87" s="302">
        <v>0</v>
      </c>
      <c r="BN87" s="302">
        <v>0</v>
      </c>
      <c r="BO87" s="302">
        <v>0</v>
      </c>
      <c r="BP87" s="302">
        <v>0</v>
      </c>
      <c r="BQ87" s="302">
        <v>0</v>
      </c>
      <c r="BR87" s="302">
        <v>0</v>
      </c>
      <c r="BS87" s="302">
        <v>0</v>
      </c>
      <c r="BT87" s="302">
        <v>0</v>
      </c>
      <c r="BU87" s="302">
        <v>0</v>
      </c>
      <c r="BV87" s="302">
        <v>0</v>
      </c>
      <c r="BW87" s="302">
        <v>0</v>
      </c>
      <c r="BX87" s="302">
        <v>0</v>
      </c>
      <c r="BY87" s="302">
        <v>0</v>
      </c>
      <c r="BZ87" s="302">
        <v>0</v>
      </c>
      <c r="CA87" s="302">
        <v>0</v>
      </c>
      <c r="CB87" s="302">
        <v>0</v>
      </c>
      <c r="CC87" s="304">
        <v>0</v>
      </c>
      <c r="CD87" s="304">
        <v>0</v>
      </c>
      <c r="CE87" s="304">
        <v>0</v>
      </c>
      <c r="CF87" s="304">
        <v>0</v>
      </c>
      <c r="CG87" s="304">
        <v>0</v>
      </c>
      <c r="CH87" s="302">
        <v>0</v>
      </c>
      <c r="CI87" s="304">
        <v>0</v>
      </c>
      <c r="CJ87" s="304">
        <v>0</v>
      </c>
      <c r="CK87" s="304">
        <v>0</v>
      </c>
      <c r="CL87" s="304">
        <v>0</v>
      </c>
      <c r="CM87" s="304">
        <v>0</v>
      </c>
      <c r="CN87" s="302">
        <v>0</v>
      </c>
      <c r="CO87" s="304">
        <v>0</v>
      </c>
      <c r="CP87" s="304">
        <v>0</v>
      </c>
      <c r="CQ87" s="304">
        <v>0</v>
      </c>
      <c r="CR87" s="304">
        <v>0</v>
      </c>
      <c r="CS87" s="304">
        <v>0</v>
      </c>
      <c r="CT87" s="302">
        <v>0</v>
      </c>
      <c r="CU87" s="304">
        <v>0</v>
      </c>
      <c r="CV87" s="304">
        <v>0</v>
      </c>
      <c r="CW87" s="304">
        <v>0</v>
      </c>
      <c r="CX87" s="304">
        <v>0</v>
      </c>
      <c r="CY87" s="304">
        <v>0</v>
      </c>
      <c r="CZ87" s="302">
        <v>0</v>
      </c>
      <c r="DA87" s="304">
        <v>0</v>
      </c>
      <c r="DB87" s="304">
        <v>0</v>
      </c>
      <c r="DC87" s="304">
        <v>0</v>
      </c>
      <c r="DD87" s="304">
        <v>0</v>
      </c>
      <c r="DE87" s="304">
        <v>0</v>
      </c>
      <c r="DF87" s="302">
        <v>0</v>
      </c>
      <c r="DG87" s="304">
        <v>0</v>
      </c>
      <c r="DH87" s="304">
        <v>0</v>
      </c>
      <c r="DI87" s="304">
        <v>0</v>
      </c>
      <c r="DJ87" s="304">
        <v>0</v>
      </c>
      <c r="DK87" s="304">
        <v>0</v>
      </c>
      <c r="DL87" s="302">
        <v>0</v>
      </c>
      <c r="DM87" s="304">
        <v>0</v>
      </c>
      <c r="DN87" s="304">
        <v>0</v>
      </c>
      <c r="DO87" s="304">
        <v>0</v>
      </c>
      <c r="DP87" s="304">
        <v>0</v>
      </c>
      <c r="DQ87" s="304">
        <v>0</v>
      </c>
      <c r="DR87" s="302">
        <v>0</v>
      </c>
      <c r="DS87" s="302">
        <v>0</v>
      </c>
      <c r="DT87" s="302">
        <v>0</v>
      </c>
      <c r="DU87" s="302">
        <v>0</v>
      </c>
      <c r="DV87" s="302">
        <v>0</v>
      </c>
      <c r="DW87" s="302">
        <v>0</v>
      </c>
      <c r="DX87" s="302">
        <v>0</v>
      </c>
      <c r="DY87" s="302">
        <v>0</v>
      </c>
      <c r="DZ87" s="302">
        <v>0</v>
      </c>
      <c r="EA87" s="302">
        <v>0</v>
      </c>
      <c r="EB87" s="302">
        <v>0</v>
      </c>
      <c r="EC87" s="302">
        <v>0</v>
      </c>
      <c r="ED87" s="302">
        <v>0</v>
      </c>
      <c r="EE87" s="302">
        <v>0</v>
      </c>
      <c r="EF87" s="302">
        <v>0</v>
      </c>
      <c r="EG87" s="302">
        <v>0</v>
      </c>
      <c r="EH87" s="302">
        <v>0</v>
      </c>
      <c r="EI87" s="302">
        <v>0</v>
      </c>
      <c r="EJ87" s="302">
        <v>0</v>
      </c>
    </row>
    <row r="88" spans="2:140">
      <c r="B88" s="236" t="s">
        <v>191</v>
      </c>
      <c r="C88" s="303">
        <v>0</v>
      </c>
      <c r="D88" s="303">
        <v>0</v>
      </c>
      <c r="E88" s="303">
        <v>0</v>
      </c>
      <c r="F88" s="303">
        <v>0</v>
      </c>
      <c r="G88" s="303">
        <v>0</v>
      </c>
      <c r="H88" s="303">
        <v>0</v>
      </c>
      <c r="I88" s="304">
        <v>0</v>
      </c>
      <c r="J88" s="304">
        <v>0</v>
      </c>
      <c r="K88" s="304">
        <v>0</v>
      </c>
      <c r="L88" s="304">
        <v>0</v>
      </c>
      <c r="M88" s="304">
        <v>0</v>
      </c>
      <c r="N88" s="304">
        <v>0</v>
      </c>
      <c r="O88" s="304">
        <v>0</v>
      </c>
      <c r="P88" s="304">
        <v>0</v>
      </c>
      <c r="Q88" s="304">
        <v>0</v>
      </c>
      <c r="R88" s="304">
        <v>0</v>
      </c>
      <c r="S88" s="304">
        <v>0</v>
      </c>
      <c r="T88" s="304">
        <v>0</v>
      </c>
      <c r="U88" s="302">
        <v>0</v>
      </c>
      <c r="V88" s="302">
        <v>0</v>
      </c>
      <c r="W88" s="302">
        <v>0</v>
      </c>
      <c r="X88" s="302">
        <v>0</v>
      </c>
      <c r="Y88" s="300">
        <v>0</v>
      </c>
      <c r="Z88" s="300">
        <v>0</v>
      </c>
      <c r="AA88" s="302">
        <v>0</v>
      </c>
      <c r="AB88" s="302">
        <v>0</v>
      </c>
      <c r="AC88" s="302">
        <v>0</v>
      </c>
      <c r="AD88" s="302">
        <v>0</v>
      </c>
      <c r="AE88" s="300">
        <v>0</v>
      </c>
      <c r="AF88" s="300">
        <v>0</v>
      </c>
      <c r="AG88" s="302">
        <v>0</v>
      </c>
      <c r="AH88" s="302">
        <v>0</v>
      </c>
      <c r="AI88" s="302">
        <v>0</v>
      </c>
      <c r="AJ88" s="302">
        <v>0</v>
      </c>
      <c r="AK88" s="300">
        <v>0</v>
      </c>
      <c r="AL88" s="300">
        <v>0</v>
      </c>
      <c r="AM88" s="302">
        <v>0</v>
      </c>
      <c r="AN88" s="302">
        <v>0</v>
      </c>
      <c r="AO88" s="302">
        <v>0</v>
      </c>
      <c r="AP88" s="302">
        <v>0</v>
      </c>
      <c r="AQ88" s="300">
        <v>0</v>
      </c>
      <c r="AR88" s="300">
        <v>0</v>
      </c>
      <c r="AS88" s="302">
        <v>2</v>
      </c>
      <c r="AT88" s="302">
        <v>0</v>
      </c>
      <c r="AU88" s="302">
        <v>0</v>
      </c>
      <c r="AV88" s="302">
        <v>0</v>
      </c>
      <c r="AW88" s="300">
        <v>0</v>
      </c>
      <c r="AX88" s="300">
        <v>2</v>
      </c>
      <c r="AY88" s="302">
        <v>3</v>
      </c>
      <c r="AZ88" s="302">
        <v>0</v>
      </c>
      <c r="BA88" s="302">
        <v>0</v>
      </c>
      <c r="BB88" s="302">
        <v>0</v>
      </c>
      <c r="BC88" s="300"/>
      <c r="BD88" s="300">
        <v>3</v>
      </c>
      <c r="BE88" s="302">
        <v>0</v>
      </c>
      <c r="BF88" s="302">
        <v>0</v>
      </c>
      <c r="BG88" s="302">
        <v>0</v>
      </c>
      <c r="BH88" s="302">
        <v>0</v>
      </c>
      <c r="BI88" s="302">
        <v>0</v>
      </c>
      <c r="BJ88" s="302">
        <v>0</v>
      </c>
      <c r="BK88" s="302">
        <v>0</v>
      </c>
      <c r="BL88" s="302">
        <v>0</v>
      </c>
      <c r="BM88" s="302">
        <v>0</v>
      </c>
      <c r="BN88" s="302">
        <v>0</v>
      </c>
      <c r="BO88" s="302">
        <v>0</v>
      </c>
      <c r="BP88" s="302">
        <v>0</v>
      </c>
      <c r="BQ88" s="302">
        <v>0</v>
      </c>
      <c r="BR88" s="302">
        <v>0</v>
      </c>
      <c r="BS88" s="302">
        <v>0</v>
      </c>
      <c r="BT88" s="302">
        <v>0</v>
      </c>
      <c r="BU88" s="302">
        <v>0</v>
      </c>
      <c r="BV88" s="302">
        <v>0</v>
      </c>
      <c r="BW88" s="302">
        <v>0</v>
      </c>
      <c r="BX88" s="302">
        <v>0</v>
      </c>
      <c r="BY88" s="302">
        <v>0</v>
      </c>
      <c r="BZ88" s="302">
        <v>0</v>
      </c>
      <c r="CA88" s="302">
        <v>0</v>
      </c>
      <c r="CB88" s="302">
        <v>0</v>
      </c>
      <c r="CC88" s="304">
        <v>0</v>
      </c>
      <c r="CD88" s="304">
        <v>0</v>
      </c>
      <c r="CE88" s="304">
        <v>0</v>
      </c>
      <c r="CF88" s="304">
        <v>0</v>
      </c>
      <c r="CG88" s="304">
        <v>0</v>
      </c>
      <c r="CH88" s="302">
        <v>0</v>
      </c>
      <c r="CI88" s="304">
        <v>0</v>
      </c>
      <c r="CJ88" s="304">
        <v>0</v>
      </c>
      <c r="CK88" s="304">
        <v>0</v>
      </c>
      <c r="CL88" s="304">
        <v>0</v>
      </c>
      <c r="CM88" s="304">
        <v>0</v>
      </c>
      <c r="CN88" s="302">
        <v>0</v>
      </c>
      <c r="CO88" s="304">
        <v>0</v>
      </c>
      <c r="CP88" s="304">
        <v>0</v>
      </c>
      <c r="CQ88" s="304">
        <v>0</v>
      </c>
      <c r="CR88" s="304">
        <v>0</v>
      </c>
      <c r="CS88" s="304">
        <v>0</v>
      </c>
      <c r="CT88" s="302">
        <v>0</v>
      </c>
      <c r="CU88" s="304">
        <v>0</v>
      </c>
      <c r="CV88" s="304">
        <v>0</v>
      </c>
      <c r="CW88" s="304">
        <v>0</v>
      </c>
      <c r="CX88" s="304">
        <v>0</v>
      </c>
      <c r="CY88" s="304">
        <v>0</v>
      </c>
      <c r="CZ88" s="302">
        <v>0</v>
      </c>
      <c r="DA88" s="304">
        <v>0</v>
      </c>
      <c r="DB88" s="304">
        <v>0</v>
      </c>
      <c r="DC88" s="304">
        <v>0</v>
      </c>
      <c r="DD88" s="304">
        <v>0</v>
      </c>
      <c r="DE88" s="304">
        <v>0</v>
      </c>
      <c r="DF88" s="302">
        <v>0</v>
      </c>
      <c r="DG88" s="304">
        <v>0</v>
      </c>
      <c r="DH88" s="304">
        <v>0</v>
      </c>
      <c r="DI88" s="304">
        <v>0</v>
      </c>
      <c r="DJ88" s="304">
        <v>0</v>
      </c>
      <c r="DK88" s="304">
        <v>0</v>
      </c>
      <c r="DL88" s="302">
        <v>0</v>
      </c>
      <c r="DM88" s="304">
        <v>0</v>
      </c>
      <c r="DN88" s="304">
        <v>0</v>
      </c>
      <c r="DO88" s="304">
        <v>0</v>
      </c>
      <c r="DP88" s="304">
        <v>0</v>
      </c>
      <c r="DQ88" s="304">
        <v>0</v>
      </c>
      <c r="DR88" s="302">
        <v>0</v>
      </c>
      <c r="DS88" s="302">
        <v>0</v>
      </c>
      <c r="DT88" s="302">
        <v>0</v>
      </c>
      <c r="DU88" s="302">
        <v>0</v>
      </c>
      <c r="DV88" s="302">
        <v>0</v>
      </c>
      <c r="DW88" s="302">
        <v>0</v>
      </c>
      <c r="DX88" s="302">
        <v>0</v>
      </c>
      <c r="DY88" s="302">
        <v>0</v>
      </c>
      <c r="DZ88" s="302">
        <v>0</v>
      </c>
      <c r="EA88" s="302">
        <v>0</v>
      </c>
      <c r="EB88" s="302">
        <v>0</v>
      </c>
      <c r="EC88" s="302">
        <v>0</v>
      </c>
      <c r="ED88" s="302">
        <v>0</v>
      </c>
      <c r="EE88" s="302">
        <v>0</v>
      </c>
      <c r="EF88" s="302">
        <v>0</v>
      </c>
      <c r="EG88" s="302">
        <v>0</v>
      </c>
      <c r="EH88" s="302">
        <v>0</v>
      </c>
      <c r="EI88" s="302">
        <v>0</v>
      </c>
      <c r="EJ88" s="302">
        <v>0</v>
      </c>
    </row>
    <row r="89" spans="2:140">
      <c r="B89" s="236" t="s">
        <v>28</v>
      </c>
      <c r="C89" s="302">
        <v>0</v>
      </c>
      <c r="D89" s="302">
        <v>0</v>
      </c>
      <c r="E89" s="302">
        <v>0</v>
      </c>
      <c r="F89" s="302">
        <v>0</v>
      </c>
      <c r="G89" s="300">
        <v>0</v>
      </c>
      <c r="H89" s="300">
        <v>0</v>
      </c>
      <c r="I89" s="302">
        <v>0</v>
      </c>
      <c r="J89" s="302">
        <v>0</v>
      </c>
      <c r="K89" s="302">
        <v>0</v>
      </c>
      <c r="L89" s="302">
        <v>0</v>
      </c>
      <c r="M89" s="300">
        <v>0</v>
      </c>
      <c r="N89" s="300">
        <v>0</v>
      </c>
      <c r="O89" s="302">
        <v>33</v>
      </c>
      <c r="P89" s="302"/>
      <c r="Q89" s="302"/>
      <c r="R89" s="302"/>
      <c r="S89" s="300"/>
      <c r="T89" s="300">
        <v>33</v>
      </c>
      <c r="U89" s="302">
        <v>5</v>
      </c>
      <c r="V89" s="302">
        <v>4</v>
      </c>
      <c r="W89" s="302">
        <v>4</v>
      </c>
      <c r="X89" s="302">
        <v>0</v>
      </c>
      <c r="Y89" s="300"/>
      <c r="Z89" s="300">
        <v>13</v>
      </c>
      <c r="AA89" s="302">
        <v>14</v>
      </c>
      <c r="AB89" s="302">
        <v>5</v>
      </c>
      <c r="AC89" s="302">
        <v>0</v>
      </c>
      <c r="AD89" s="302">
        <v>0</v>
      </c>
      <c r="AE89" s="300">
        <v>0</v>
      </c>
      <c r="AF89" s="300">
        <v>19</v>
      </c>
      <c r="AG89" s="302">
        <v>12</v>
      </c>
      <c r="AH89" s="302">
        <v>4</v>
      </c>
      <c r="AI89" s="302">
        <v>0</v>
      </c>
      <c r="AJ89" s="302">
        <v>0</v>
      </c>
      <c r="AK89" s="300">
        <v>0</v>
      </c>
      <c r="AL89" s="300">
        <v>16</v>
      </c>
      <c r="AM89" s="302">
        <v>0</v>
      </c>
      <c r="AN89" s="302">
        <v>0</v>
      </c>
      <c r="AO89" s="302">
        <v>0</v>
      </c>
      <c r="AP89" s="302">
        <v>0</v>
      </c>
      <c r="AQ89" s="300">
        <v>0</v>
      </c>
      <c r="AR89" s="300">
        <v>0</v>
      </c>
      <c r="AS89" s="302">
        <v>0</v>
      </c>
      <c r="AT89" s="302">
        <v>0</v>
      </c>
      <c r="AU89" s="302">
        <v>0</v>
      </c>
      <c r="AV89" s="302">
        <v>0</v>
      </c>
      <c r="AW89" s="300">
        <v>0</v>
      </c>
      <c r="AX89" s="300">
        <v>0</v>
      </c>
      <c r="AY89" s="302">
        <v>198</v>
      </c>
      <c r="AZ89" s="302">
        <v>6</v>
      </c>
      <c r="BA89" s="302">
        <v>1</v>
      </c>
      <c r="BB89" s="302">
        <v>0</v>
      </c>
      <c r="BC89" s="300"/>
      <c r="BD89" s="300">
        <v>205</v>
      </c>
      <c r="BE89" s="302">
        <v>30</v>
      </c>
      <c r="BF89" s="302">
        <v>3</v>
      </c>
      <c r="BG89" s="302">
        <v>0</v>
      </c>
      <c r="BH89" s="302">
        <v>0</v>
      </c>
      <c r="BI89" s="302">
        <v>0</v>
      </c>
      <c r="BJ89" s="300">
        <v>33</v>
      </c>
      <c r="BK89" s="302">
        <v>29</v>
      </c>
      <c r="BL89" s="302">
        <v>4</v>
      </c>
      <c r="BM89" s="302">
        <v>0</v>
      </c>
      <c r="BN89" s="302">
        <v>0</v>
      </c>
      <c r="BO89" s="300">
        <v>0</v>
      </c>
      <c r="BP89" s="300">
        <v>33</v>
      </c>
      <c r="BQ89" s="302">
        <v>29</v>
      </c>
      <c r="BR89" s="302">
        <v>0</v>
      </c>
      <c r="BS89" s="302">
        <v>0</v>
      </c>
      <c r="BT89" s="302">
        <v>0</v>
      </c>
      <c r="BU89" s="300">
        <v>0</v>
      </c>
      <c r="BV89" s="300">
        <v>29</v>
      </c>
      <c r="BW89" s="302">
        <v>7</v>
      </c>
      <c r="BX89" s="302">
        <v>7888</v>
      </c>
      <c r="BY89" s="302">
        <v>0</v>
      </c>
      <c r="BZ89" s="302">
        <v>0</v>
      </c>
      <c r="CA89" s="300">
        <v>0</v>
      </c>
      <c r="CB89" s="300">
        <v>7895</v>
      </c>
      <c r="CC89" s="302">
        <v>3</v>
      </c>
      <c r="CD89" s="302">
        <v>1</v>
      </c>
      <c r="CE89" s="302">
        <v>7888</v>
      </c>
      <c r="CF89" s="304">
        <v>0</v>
      </c>
      <c r="CG89" s="304">
        <v>0</v>
      </c>
      <c r="CH89" s="300">
        <v>7892</v>
      </c>
      <c r="CI89" s="302">
        <v>2</v>
      </c>
      <c r="CJ89" s="302">
        <v>0</v>
      </c>
      <c r="CK89" s="302">
        <v>0</v>
      </c>
      <c r="CL89" s="304">
        <v>7888</v>
      </c>
      <c r="CM89" s="304">
        <v>0</v>
      </c>
      <c r="CN89" s="300">
        <v>7892</v>
      </c>
      <c r="CO89" s="302">
        <v>16</v>
      </c>
      <c r="CP89" s="302">
        <v>0</v>
      </c>
      <c r="CQ89" s="302">
        <v>0</v>
      </c>
      <c r="CR89" s="304">
        <v>0</v>
      </c>
      <c r="CS89" s="304">
        <v>0</v>
      </c>
      <c r="CT89" s="300">
        <v>16</v>
      </c>
      <c r="CU89" s="302">
        <v>2</v>
      </c>
      <c r="CV89" s="302">
        <v>0</v>
      </c>
      <c r="CW89" s="302">
        <v>0</v>
      </c>
      <c r="CX89" s="304">
        <v>0</v>
      </c>
      <c r="CY89" s="304">
        <v>0</v>
      </c>
      <c r="CZ89" s="300">
        <v>2</v>
      </c>
      <c r="DA89" s="302">
        <v>8</v>
      </c>
      <c r="DB89" s="302">
        <v>0</v>
      </c>
      <c r="DC89" s="302">
        <v>0</v>
      </c>
      <c r="DD89" s="304">
        <v>0</v>
      </c>
      <c r="DE89" s="304">
        <v>0</v>
      </c>
      <c r="DF89" s="300">
        <v>8</v>
      </c>
      <c r="DG89" s="302">
        <v>8</v>
      </c>
      <c r="DH89" s="302">
        <v>0</v>
      </c>
      <c r="DI89" s="302">
        <v>0</v>
      </c>
      <c r="DJ89" s="304">
        <v>0</v>
      </c>
      <c r="DK89" s="304">
        <v>0</v>
      </c>
      <c r="DL89" s="300">
        <v>8</v>
      </c>
      <c r="DM89" s="302">
        <v>7</v>
      </c>
      <c r="DN89" s="302">
        <v>0</v>
      </c>
      <c r="DO89" s="302">
        <v>0</v>
      </c>
      <c r="DP89" s="304">
        <v>0</v>
      </c>
      <c r="DQ89" s="304">
        <v>0</v>
      </c>
      <c r="DR89" s="300">
        <v>7</v>
      </c>
      <c r="DS89" s="302">
        <v>11</v>
      </c>
      <c r="DT89" s="302">
        <v>0</v>
      </c>
      <c r="DU89" s="302">
        <v>0</v>
      </c>
      <c r="DV89" s="302">
        <v>0</v>
      </c>
      <c r="DW89" s="302">
        <v>0</v>
      </c>
      <c r="DX89" s="302">
        <v>11</v>
      </c>
      <c r="DY89" s="302">
        <v>2</v>
      </c>
      <c r="DZ89" s="302">
        <v>0</v>
      </c>
      <c r="EA89" s="302">
        <v>0</v>
      </c>
      <c r="EB89" s="302">
        <v>0</v>
      </c>
      <c r="EC89" s="302">
        <v>0</v>
      </c>
      <c r="ED89" s="302">
        <v>2</v>
      </c>
      <c r="EE89" s="302">
        <v>5</v>
      </c>
      <c r="EF89" s="302">
        <v>0</v>
      </c>
      <c r="EG89" s="302">
        <v>1</v>
      </c>
      <c r="EH89" s="302">
        <v>1</v>
      </c>
      <c r="EI89" s="302">
        <v>2</v>
      </c>
      <c r="EJ89" s="302">
        <v>9</v>
      </c>
    </row>
    <row r="90" spans="2:140" s="51" customFormat="1">
      <c r="B90" s="235" t="s">
        <v>176</v>
      </c>
      <c r="C90" s="301">
        <v>5127</v>
      </c>
      <c r="D90" s="301">
        <v>1904</v>
      </c>
      <c r="E90" s="301">
        <v>2133</v>
      </c>
      <c r="F90" s="301">
        <v>3557</v>
      </c>
      <c r="G90" s="301">
        <v>1212</v>
      </c>
      <c r="H90" s="301">
        <v>13933</v>
      </c>
      <c r="I90" s="301">
        <v>23413</v>
      </c>
      <c r="J90" s="301">
        <v>576</v>
      </c>
      <c r="K90" s="301">
        <v>5515</v>
      </c>
      <c r="L90" s="301">
        <v>725</v>
      </c>
      <c r="M90" s="301">
        <v>0</v>
      </c>
      <c r="N90" s="301">
        <v>30229</v>
      </c>
      <c r="O90" s="301">
        <v>3088</v>
      </c>
      <c r="P90" s="301">
        <v>807</v>
      </c>
      <c r="Q90" s="301">
        <v>8513</v>
      </c>
      <c r="R90" s="301">
        <v>6352</v>
      </c>
      <c r="S90" s="301">
        <v>0</v>
      </c>
      <c r="T90" s="301">
        <v>18760</v>
      </c>
      <c r="U90" s="301">
        <v>17906</v>
      </c>
      <c r="V90" s="301">
        <v>6085</v>
      </c>
      <c r="W90" s="301">
        <v>5862</v>
      </c>
      <c r="X90" s="301">
        <v>13591</v>
      </c>
      <c r="Y90" s="301">
        <v>0</v>
      </c>
      <c r="Z90" s="301">
        <v>43444</v>
      </c>
      <c r="AA90" s="301">
        <f t="shared" ref="AA90:BV90" si="248">SUM(AA91:AA95)</f>
        <v>21553</v>
      </c>
      <c r="AB90" s="301">
        <f t="shared" si="248"/>
        <v>2297</v>
      </c>
      <c r="AC90" s="301">
        <f t="shared" si="248"/>
        <v>10783</v>
      </c>
      <c r="AD90" s="301">
        <f t="shared" si="248"/>
        <v>7199</v>
      </c>
      <c r="AE90" s="301">
        <f t="shared" si="248"/>
        <v>0</v>
      </c>
      <c r="AF90" s="301">
        <f t="shared" si="248"/>
        <v>41832</v>
      </c>
      <c r="AG90" s="301">
        <f t="shared" si="248"/>
        <v>7847</v>
      </c>
      <c r="AH90" s="301">
        <f t="shared" si="248"/>
        <v>42368</v>
      </c>
      <c r="AI90" s="301">
        <f t="shared" si="248"/>
        <v>14428</v>
      </c>
      <c r="AJ90" s="301">
        <f t="shared" si="248"/>
        <v>12208</v>
      </c>
      <c r="AK90" s="301">
        <f t="shared" si="248"/>
        <v>0</v>
      </c>
      <c r="AL90" s="301">
        <f t="shared" si="248"/>
        <v>76851</v>
      </c>
      <c r="AM90" s="301">
        <f t="shared" si="248"/>
        <v>29344</v>
      </c>
      <c r="AN90" s="301">
        <f t="shared" si="248"/>
        <v>2354</v>
      </c>
      <c r="AO90" s="301">
        <f t="shared" si="248"/>
        <v>71663</v>
      </c>
      <c r="AP90" s="301">
        <f t="shared" si="248"/>
        <v>101999</v>
      </c>
      <c r="AQ90" s="301">
        <f t="shared" si="248"/>
        <v>0</v>
      </c>
      <c r="AR90" s="301">
        <f t="shared" si="248"/>
        <v>205360</v>
      </c>
      <c r="AS90" s="301">
        <f t="shared" si="248"/>
        <v>8549</v>
      </c>
      <c r="AT90" s="301">
        <f t="shared" si="248"/>
        <v>1828</v>
      </c>
      <c r="AU90" s="301">
        <f t="shared" si="248"/>
        <v>25152</v>
      </c>
      <c r="AV90" s="301">
        <f t="shared" si="248"/>
        <v>71034</v>
      </c>
      <c r="AW90" s="301">
        <f t="shared" si="248"/>
        <v>2</v>
      </c>
      <c r="AX90" s="301">
        <f t="shared" si="248"/>
        <v>106565</v>
      </c>
      <c r="AY90" s="301">
        <f t="shared" si="248"/>
        <v>4329</v>
      </c>
      <c r="AZ90" s="301">
        <f t="shared" si="248"/>
        <v>1798</v>
      </c>
      <c r="BA90" s="301">
        <f t="shared" si="248"/>
        <v>8332</v>
      </c>
      <c r="BB90" s="301">
        <f t="shared" si="248"/>
        <v>72278</v>
      </c>
      <c r="BC90" s="301">
        <f t="shared" si="248"/>
        <v>8578</v>
      </c>
      <c r="BD90" s="301">
        <f t="shared" si="248"/>
        <v>95315</v>
      </c>
      <c r="BE90" s="301">
        <f t="shared" si="248"/>
        <v>1435</v>
      </c>
      <c r="BF90" s="301">
        <f t="shared" si="248"/>
        <v>880</v>
      </c>
      <c r="BG90" s="301">
        <f t="shared" si="248"/>
        <v>787</v>
      </c>
      <c r="BH90" s="301">
        <f t="shared" si="248"/>
        <v>2695</v>
      </c>
      <c r="BI90" s="301">
        <f t="shared" si="248"/>
        <v>0</v>
      </c>
      <c r="BJ90" s="301">
        <f t="shared" si="248"/>
        <v>5797</v>
      </c>
      <c r="BK90" s="301">
        <f t="shared" si="248"/>
        <v>1078</v>
      </c>
      <c r="BL90" s="301">
        <f t="shared" si="248"/>
        <v>658</v>
      </c>
      <c r="BM90" s="301">
        <f t="shared" si="248"/>
        <v>6069</v>
      </c>
      <c r="BN90" s="301">
        <f t="shared" si="248"/>
        <v>197</v>
      </c>
      <c r="BO90" s="301">
        <f t="shared" si="248"/>
        <v>2015</v>
      </c>
      <c r="BP90" s="301">
        <f t="shared" si="248"/>
        <v>10017</v>
      </c>
      <c r="BQ90" s="301">
        <f t="shared" si="248"/>
        <v>4352</v>
      </c>
      <c r="BR90" s="301">
        <f t="shared" si="248"/>
        <v>241</v>
      </c>
      <c r="BS90" s="301">
        <f t="shared" si="248"/>
        <v>718</v>
      </c>
      <c r="BT90" s="301">
        <f t="shared" si="248"/>
        <v>147</v>
      </c>
      <c r="BU90" s="301">
        <f t="shared" si="248"/>
        <v>0</v>
      </c>
      <c r="BV90" s="301">
        <f t="shared" si="248"/>
        <v>5458</v>
      </c>
      <c r="BW90" s="301">
        <f t="shared" ref="BW90:CH90" si="249">SUM(BW91:BW95)</f>
        <v>2670</v>
      </c>
      <c r="BX90" s="301">
        <f t="shared" si="249"/>
        <v>166</v>
      </c>
      <c r="BY90" s="301">
        <f t="shared" si="249"/>
        <v>1864</v>
      </c>
      <c r="BZ90" s="301">
        <f t="shared" si="249"/>
        <v>536</v>
      </c>
      <c r="CA90" s="301">
        <f t="shared" si="249"/>
        <v>0</v>
      </c>
      <c r="CB90" s="301">
        <f t="shared" si="249"/>
        <v>5236</v>
      </c>
      <c r="CC90" s="301">
        <f t="shared" si="249"/>
        <v>2858</v>
      </c>
      <c r="CD90" s="301">
        <f t="shared" si="249"/>
        <v>605</v>
      </c>
      <c r="CE90" s="301">
        <f t="shared" si="249"/>
        <v>254</v>
      </c>
      <c r="CF90" s="301">
        <f t="shared" si="249"/>
        <v>1977</v>
      </c>
      <c r="CG90" s="301">
        <f t="shared" si="249"/>
        <v>0</v>
      </c>
      <c r="CH90" s="301">
        <f t="shared" si="249"/>
        <v>9986</v>
      </c>
      <c r="CI90" s="301">
        <f t="shared" ref="CI90:CN90" si="250">SUM(CI91:CI95)</f>
        <v>1283</v>
      </c>
      <c r="CJ90" s="301">
        <f t="shared" si="250"/>
        <v>1194</v>
      </c>
      <c r="CK90" s="301">
        <f t="shared" si="250"/>
        <v>3351</v>
      </c>
      <c r="CL90" s="301">
        <f t="shared" si="250"/>
        <v>395</v>
      </c>
      <c r="CM90" s="301">
        <f t="shared" si="250"/>
        <v>0</v>
      </c>
      <c r="CN90" s="301">
        <f t="shared" si="250"/>
        <v>6223</v>
      </c>
      <c r="CO90" s="301">
        <f t="shared" ref="CO90:CT90" si="251">SUM(CO91:CO95)</f>
        <v>1283</v>
      </c>
      <c r="CP90" s="301">
        <f t="shared" si="251"/>
        <v>1194</v>
      </c>
      <c r="CQ90" s="301">
        <f t="shared" si="251"/>
        <v>3351</v>
      </c>
      <c r="CR90" s="301">
        <f t="shared" si="251"/>
        <v>395</v>
      </c>
      <c r="CS90" s="301">
        <f t="shared" si="251"/>
        <v>0</v>
      </c>
      <c r="CT90" s="301">
        <f t="shared" si="251"/>
        <v>6223</v>
      </c>
      <c r="CU90" s="301">
        <f t="shared" ref="CU90:CZ90" si="252">SUM(CU91:CU95)</f>
        <v>8515</v>
      </c>
      <c r="CV90" s="301">
        <f t="shared" si="252"/>
        <v>808</v>
      </c>
      <c r="CW90" s="301">
        <f t="shared" si="252"/>
        <v>2983</v>
      </c>
      <c r="CX90" s="301">
        <f t="shared" si="252"/>
        <v>4109</v>
      </c>
      <c r="CY90" s="301">
        <f t="shared" si="252"/>
        <v>0</v>
      </c>
      <c r="CZ90" s="301">
        <f t="shared" si="252"/>
        <v>16415</v>
      </c>
      <c r="DA90" s="301">
        <f t="shared" ref="DA90:DF90" si="253">SUM(DA91:DA95)</f>
        <v>1645</v>
      </c>
      <c r="DB90" s="301">
        <f t="shared" si="253"/>
        <v>2508</v>
      </c>
      <c r="DC90" s="301">
        <f t="shared" si="253"/>
        <v>7583</v>
      </c>
      <c r="DD90" s="301">
        <f t="shared" si="253"/>
        <v>81</v>
      </c>
      <c r="DE90" s="301">
        <f t="shared" si="253"/>
        <v>0</v>
      </c>
      <c r="DF90" s="301">
        <f t="shared" si="253"/>
        <v>11817</v>
      </c>
      <c r="DG90" s="301">
        <f t="shared" ref="DG90:DL90" si="254">SUM(DG91:DG95)</f>
        <v>657</v>
      </c>
      <c r="DH90" s="301">
        <f t="shared" si="254"/>
        <v>1399</v>
      </c>
      <c r="DI90" s="301">
        <f t="shared" si="254"/>
        <v>3476</v>
      </c>
      <c r="DJ90" s="301">
        <f t="shared" si="254"/>
        <v>2143</v>
      </c>
      <c r="DK90" s="301">
        <f t="shared" si="254"/>
        <v>0</v>
      </c>
      <c r="DL90" s="301">
        <f t="shared" si="254"/>
        <v>7675</v>
      </c>
      <c r="DM90" s="301">
        <f t="shared" ref="DM90:DR90" si="255">SUM(DM91:DM95)</f>
        <v>1209</v>
      </c>
      <c r="DN90" s="301">
        <f t="shared" si="255"/>
        <v>237</v>
      </c>
      <c r="DO90" s="301">
        <f t="shared" si="255"/>
        <v>12933</v>
      </c>
      <c r="DP90" s="301">
        <f t="shared" si="255"/>
        <v>5471</v>
      </c>
      <c r="DQ90" s="301">
        <f t="shared" si="255"/>
        <v>8</v>
      </c>
      <c r="DR90" s="301">
        <f t="shared" si="255"/>
        <v>19858</v>
      </c>
      <c r="DS90" s="301">
        <f t="shared" ref="DS90:DX90" si="256">SUM(DS91:DS95)</f>
        <v>1668</v>
      </c>
      <c r="DT90" s="301">
        <f t="shared" si="256"/>
        <v>998</v>
      </c>
      <c r="DU90" s="301">
        <f t="shared" si="256"/>
        <v>779</v>
      </c>
      <c r="DV90" s="301">
        <f t="shared" si="256"/>
        <v>1226</v>
      </c>
      <c r="DW90" s="301">
        <f t="shared" si="256"/>
        <v>72</v>
      </c>
      <c r="DX90" s="301">
        <f t="shared" si="256"/>
        <v>4743</v>
      </c>
      <c r="DY90" s="301">
        <f t="shared" ref="DY90:ED90" si="257">SUM(DY91:DY95)</f>
        <v>37978</v>
      </c>
      <c r="DZ90" s="301">
        <f t="shared" si="257"/>
        <v>11350</v>
      </c>
      <c r="EA90" s="301">
        <f t="shared" si="257"/>
        <v>429</v>
      </c>
      <c r="EB90" s="301">
        <f t="shared" si="257"/>
        <v>310</v>
      </c>
      <c r="EC90" s="301">
        <f t="shared" si="257"/>
        <v>113</v>
      </c>
      <c r="ED90" s="301">
        <f t="shared" si="257"/>
        <v>50180</v>
      </c>
      <c r="EE90" s="301">
        <f t="shared" ref="EE90:EJ90" si="258">SUM(EE91:EE95)</f>
        <v>3264</v>
      </c>
      <c r="EF90" s="301">
        <f t="shared" si="258"/>
        <v>1114</v>
      </c>
      <c r="EG90" s="301">
        <f t="shared" si="258"/>
        <v>39326</v>
      </c>
      <c r="EH90" s="301">
        <f t="shared" si="258"/>
        <v>2220</v>
      </c>
      <c r="EI90" s="301">
        <f t="shared" si="258"/>
        <v>1218</v>
      </c>
      <c r="EJ90" s="301">
        <f t="shared" si="258"/>
        <v>47142</v>
      </c>
    </row>
    <row r="91" spans="2:140">
      <c r="B91" s="236" t="s">
        <v>24</v>
      </c>
      <c r="C91" s="302">
        <v>797</v>
      </c>
      <c r="D91" s="302">
        <v>335</v>
      </c>
      <c r="E91" s="302">
        <v>1115</v>
      </c>
      <c r="F91" s="302">
        <v>2862</v>
      </c>
      <c r="G91" s="300">
        <v>0</v>
      </c>
      <c r="H91" s="300">
        <v>5109</v>
      </c>
      <c r="I91" s="302">
        <v>2131</v>
      </c>
      <c r="J91" s="302">
        <v>11300</v>
      </c>
      <c r="K91" s="302">
        <v>381</v>
      </c>
      <c r="L91" s="302">
        <v>362</v>
      </c>
      <c r="M91" s="300"/>
      <c r="N91" s="300">
        <v>14174</v>
      </c>
      <c r="O91" s="302">
        <v>1373</v>
      </c>
      <c r="P91" s="302">
        <v>658</v>
      </c>
      <c r="Q91" s="302">
        <v>381</v>
      </c>
      <c r="R91" s="302">
        <v>275</v>
      </c>
      <c r="S91" s="300"/>
      <c r="T91" s="300">
        <v>2687</v>
      </c>
      <c r="U91" s="302">
        <v>721</v>
      </c>
      <c r="V91" s="302">
        <v>276</v>
      </c>
      <c r="W91" s="302">
        <v>3580</v>
      </c>
      <c r="X91" s="302">
        <v>88</v>
      </c>
      <c r="Y91" s="300"/>
      <c r="Z91" s="300">
        <v>4665</v>
      </c>
      <c r="AA91" s="302">
        <v>7632</v>
      </c>
      <c r="AB91" s="302">
        <v>539</v>
      </c>
      <c r="AC91" s="302">
        <v>1672</v>
      </c>
      <c r="AD91" s="302">
        <v>1339</v>
      </c>
      <c r="AE91" s="300">
        <v>0</v>
      </c>
      <c r="AF91" s="300">
        <v>11182</v>
      </c>
      <c r="AG91" s="302">
        <v>1118</v>
      </c>
      <c r="AH91" s="302">
        <v>92</v>
      </c>
      <c r="AI91" s="302">
        <v>415</v>
      </c>
      <c r="AJ91" s="302">
        <v>844</v>
      </c>
      <c r="AK91" s="300">
        <v>0</v>
      </c>
      <c r="AL91" s="300">
        <v>2469</v>
      </c>
      <c r="AM91" s="302">
        <v>7954</v>
      </c>
      <c r="AN91" s="302">
        <v>752</v>
      </c>
      <c r="AO91" s="302">
        <v>2983</v>
      </c>
      <c r="AP91" s="302">
        <v>7000</v>
      </c>
      <c r="AQ91" s="300">
        <v>0</v>
      </c>
      <c r="AR91" s="300">
        <v>18689</v>
      </c>
      <c r="AS91" s="302">
        <v>3425</v>
      </c>
      <c r="AT91" s="302">
        <v>840</v>
      </c>
      <c r="AU91" s="302">
        <v>455</v>
      </c>
      <c r="AV91" s="302">
        <v>694</v>
      </c>
      <c r="AW91" s="300">
        <v>0</v>
      </c>
      <c r="AX91" s="300">
        <v>5414</v>
      </c>
      <c r="AY91" s="302">
        <v>1660</v>
      </c>
      <c r="AZ91" s="302">
        <v>814</v>
      </c>
      <c r="BA91" s="302">
        <v>2340</v>
      </c>
      <c r="BB91" s="302">
        <v>755</v>
      </c>
      <c r="BC91" s="300"/>
      <c r="BD91" s="300">
        <v>5569</v>
      </c>
      <c r="BE91" s="302">
        <v>141</v>
      </c>
      <c r="BF91" s="302">
        <v>53</v>
      </c>
      <c r="BG91" s="302">
        <v>271</v>
      </c>
      <c r="BH91" s="302">
        <v>174</v>
      </c>
      <c r="BI91" s="302">
        <v>0</v>
      </c>
      <c r="BJ91" s="300">
        <v>639</v>
      </c>
      <c r="BK91" s="302">
        <v>383</v>
      </c>
      <c r="BL91" s="302">
        <v>250</v>
      </c>
      <c r="BM91" s="302">
        <v>184</v>
      </c>
      <c r="BN91" s="302">
        <v>196</v>
      </c>
      <c r="BO91" s="300">
        <v>66</v>
      </c>
      <c r="BP91" s="300">
        <v>1079</v>
      </c>
      <c r="BQ91" s="302">
        <v>2251</v>
      </c>
      <c r="BR91" s="302">
        <v>0</v>
      </c>
      <c r="BS91" s="302">
        <v>170</v>
      </c>
      <c r="BT91" s="302">
        <v>144</v>
      </c>
      <c r="BU91" s="300">
        <v>0</v>
      </c>
      <c r="BV91" s="300">
        <v>2565</v>
      </c>
      <c r="BW91" s="302">
        <v>2407</v>
      </c>
      <c r="BX91" s="302">
        <v>0</v>
      </c>
      <c r="BY91" s="302">
        <v>0</v>
      </c>
      <c r="BZ91" s="302">
        <v>0</v>
      </c>
      <c r="CA91" s="302">
        <v>0</v>
      </c>
      <c r="CB91" s="300">
        <v>2407</v>
      </c>
      <c r="CC91" s="302">
        <v>2230</v>
      </c>
      <c r="CD91" s="302">
        <v>579</v>
      </c>
      <c r="CE91" s="302">
        <v>0</v>
      </c>
      <c r="CF91" s="302">
        <v>0</v>
      </c>
      <c r="CG91" s="302">
        <v>0</v>
      </c>
      <c r="CH91" s="300">
        <v>2809</v>
      </c>
      <c r="CI91" s="302">
        <v>755</v>
      </c>
      <c r="CJ91" s="302">
        <v>760</v>
      </c>
      <c r="CK91" s="302">
        <v>2121</v>
      </c>
      <c r="CL91" s="302">
        <v>0</v>
      </c>
      <c r="CM91" s="302">
        <v>0</v>
      </c>
      <c r="CN91" s="300">
        <v>3636</v>
      </c>
      <c r="CO91" s="302">
        <v>755</v>
      </c>
      <c r="CP91" s="302">
        <v>760</v>
      </c>
      <c r="CQ91" s="302">
        <v>2121</v>
      </c>
      <c r="CR91" s="302">
        <v>0</v>
      </c>
      <c r="CS91" s="302">
        <v>0</v>
      </c>
      <c r="CT91" s="300">
        <v>3636</v>
      </c>
      <c r="CU91" s="302">
        <v>8336</v>
      </c>
      <c r="CV91" s="302">
        <v>720</v>
      </c>
      <c r="CW91" s="302">
        <v>2654</v>
      </c>
      <c r="CX91" s="302">
        <v>4039</v>
      </c>
      <c r="CY91" s="302">
        <v>0</v>
      </c>
      <c r="CZ91" s="300">
        <v>15749</v>
      </c>
      <c r="DA91" s="302">
        <v>979</v>
      </c>
      <c r="DB91" s="302">
        <v>2306</v>
      </c>
      <c r="DC91" s="302">
        <v>7386</v>
      </c>
      <c r="DD91" s="302">
        <v>0</v>
      </c>
      <c r="DE91" s="302">
        <v>0</v>
      </c>
      <c r="DF91" s="300">
        <v>10671</v>
      </c>
      <c r="DG91" s="302">
        <v>0</v>
      </c>
      <c r="DH91" s="302">
        <v>983</v>
      </c>
      <c r="DI91" s="302">
        <v>2988</v>
      </c>
      <c r="DJ91" s="302">
        <v>1987</v>
      </c>
      <c r="DK91" s="302"/>
      <c r="DL91" s="300">
        <v>5958</v>
      </c>
      <c r="DM91" s="302">
        <v>107</v>
      </c>
      <c r="DN91" s="302">
        <v>0</v>
      </c>
      <c r="DO91" s="302">
        <v>952</v>
      </c>
      <c r="DP91" s="302">
        <v>4924</v>
      </c>
      <c r="DQ91" s="302">
        <v>0</v>
      </c>
      <c r="DR91" s="300">
        <v>5983</v>
      </c>
      <c r="DS91" s="302">
        <v>152</v>
      </c>
      <c r="DT91" s="302">
        <v>0</v>
      </c>
      <c r="DU91" s="302">
        <v>0</v>
      </c>
      <c r="DV91" s="302">
        <v>0</v>
      </c>
      <c r="DW91" s="302">
        <v>0</v>
      </c>
      <c r="DX91" s="300">
        <v>152</v>
      </c>
      <c r="DY91" s="302">
        <v>616</v>
      </c>
      <c r="DZ91" s="302">
        <v>0</v>
      </c>
      <c r="EA91" s="302">
        <v>0</v>
      </c>
      <c r="EB91" s="302">
        <v>0</v>
      </c>
      <c r="EC91" s="302">
        <v>0</v>
      </c>
      <c r="ED91" s="300">
        <v>616</v>
      </c>
      <c r="EE91" s="302">
        <v>899</v>
      </c>
      <c r="EF91" s="302">
        <v>458</v>
      </c>
      <c r="EG91" s="302">
        <v>726</v>
      </c>
      <c r="EH91" s="302">
        <v>0</v>
      </c>
      <c r="EI91" s="302"/>
      <c r="EJ91" s="300">
        <v>2083</v>
      </c>
    </row>
    <row r="92" spans="2:140">
      <c r="B92" s="236" t="s">
        <v>25</v>
      </c>
      <c r="C92" s="302">
        <v>2955</v>
      </c>
      <c r="D92" s="302">
        <v>38</v>
      </c>
      <c r="E92" s="302">
        <v>620</v>
      </c>
      <c r="F92" s="302">
        <v>47</v>
      </c>
      <c r="G92" s="300">
        <v>0</v>
      </c>
      <c r="H92" s="300">
        <v>3660</v>
      </c>
      <c r="I92" s="302">
        <v>22591</v>
      </c>
      <c r="J92" s="302">
        <v>35</v>
      </c>
      <c r="K92" s="302">
        <v>4697</v>
      </c>
      <c r="L92" s="302">
        <v>668</v>
      </c>
      <c r="M92" s="300"/>
      <c r="N92" s="300">
        <v>27991</v>
      </c>
      <c r="O92" s="302">
        <v>861</v>
      </c>
      <c r="P92" s="302">
        <v>35</v>
      </c>
      <c r="Q92" s="302">
        <v>6609</v>
      </c>
      <c r="R92" s="302">
        <v>5391</v>
      </c>
      <c r="S92" s="300"/>
      <c r="T92" s="300">
        <v>12896</v>
      </c>
      <c r="U92" s="302">
        <v>3575</v>
      </c>
      <c r="V92" s="302">
        <v>5279</v>
      </c>
      <c r="W92" s="302">
        <v>1680</v>
      </c>
      <c r="X92" s="302">
        <v>11395</v>
      </c>
      <c r="Y92" s="300"/>
      <c r="Z92" s="300">
        <v>21929</v>
      </c>
      <c r="AA92" s="302">
        <v>1265</v>
      </c>
      <c r="AB92" s="302">
        <v>1543</v>
      </c>
      <c r="AC92" s="302">
        <v>8344</v>
      </c>
      <c r="AD92" s="302">
        <v>3872</v>
      </c>
      <c r="AE92" s="300">
        <v>0</v>
      </c>
      <c r="AF92" s="300">
        <v>15024</v>
      </c>
      <c r="AG92" s="302">
        <v>5815</v>
      </c>
      <c r="AH92" s="302">
        <v>38817</v>
      </c>
      <c r="AI92" s="302">
        <v>14007</v>
      </c>
      <c r="AJ92" s="302">
        <v>10074</v>
      </c>
      <c r="AK92" s="300">
        <v>0</v>
      </c>
      <c r="AL92" s="300">
        <v>68713</v>
      </c>
      <c r="AM92" s="302">
        <v>18248</v>
      </c>
      <c r="AN92" s="302">
        <v>520</v>
      </c>
      <c r="AO92" s="302">
        <v>48586</v>
      </c>
      <c r="AP92" s="302">
        <v>30198</v>
      </c>
      <c r="AQ92" s="300">
        <v>0</v>
      </c>
      <c r="AR92" s="300">
        <v>97552</v>
      </c>
      <c r="AS92" s="302">
        <v>4288</v>
      </c>
      <c r="AT92" s="302">
        <v>490</v>
      </c>
      <c r="AU92" s="302">
        <v>22250</v>
      </c>
      <c r="AV92" s="302">
        <v>66665</v>
      </c>
      <c r="AW92" s="300">
        <v>2</v>
      </c>
      <c r="AX92" s="300">
        <v>93695</v>
      </c>
      <c r="AY92" s="302">
        <v>1610</v>
      </c>
      <c r="AZ92" s="302">
        <v>483</v>
      </c>
      <c r="BA92" s="302">
        <v>3411</v>
      </c>
      <c r="BB92" s="302">
        <v>66551</v>
      </c>
      <c r="BC92" s="300">
        <v>8578</v>
      </c>
      <c r="BD92" s="300">
        <v>80633</v>
      </c>
      <c r="BE92" s="302">
        <v>515</v>
      </c>
      <c r="BF92" s="302">
        <v>201</v>
      </c>
      <c r="BG92" s="302">
        <v>457</v>
      </c>
      <c r="BH92" s="302">
        <v>2466</v>
      </c>
      <c r="BI92" s="302">
        <v>0</v>
      </c>
      <c r="BJ92" s="300">
        <v>3639</v>
      </c>
      <c r="BK92" s="302">
        <v>219</v>
      </c>
      <c r="BL92" s="302">
        <v>112</v>
      </c>
      <c r="BM92" s="302">
        <v>0</v>
      </c>
      <c r="BN92" s="302">
        <v>0</v>
      </c>
      <c r="BO92" s="300">
        <v>1949</v>
      </c>
      <c r="BP92" s="300">
        <v>2280</v>
      </c>
      <c r="BQ92" s="302">
        <v>1621</v>
      </c>
      <c r="BR92" s="302">
        <v>100</v>
      </c>
      <c r="BS92" s="302">
        <v>249</v>
      </c>
      <c r="BT92" s="302">
        <v>0</v>
      </c>
      <c r="BU92" s="300">
        <v>0</v>
      </c>
      <c r="BV92" s="300">
        <v>1970</v>
      </c>
      <c r="BW92" s="302">
        <v>100</v>
      </c>
      <c r="BX92" s="302">
        <v>100</v>
      </c>
      <c r="BY92" s="302">
        <v>1735</v>
      </c>
      <c r="BZ92" s="302">
        <v>249</v>
      </c>
      <c r="CA92" s="302">
        <v>0</v>
      </c>
      <c r="CB92" s="300">
        <v>2184</v>
      </c>
      <c r="CC92" s="302">
        <v>575</v>
      </c>
      <c r="CD92" s="302"/>
      <c r="CE92" s="302">
        <v>200</v>
      </c>
      <c r="CF92" s="302">
        <v>1975</v>
      </c>
      <c r="CG92" s="302">
        <v>0</v>
      </c>
      <c r="CH92" s="300">
        <v>2750</v>
      </c>
      <c r="CI92" s="302">
        <v>5</v>
      </c>
      <c r="CJ92" s="302">
        <v>0</v>
      </c>
      <c r="CK92" s="302">
        <v>0</v>
      </c>
      <c r="CL92" s="302">
        <v>0</v>
      </c>
      <c r="CM92" s="302">
        <v>0</v>
      </c>
      <c r="CN92" s="300">
        <v>5</v>
      </c>
      <c r="CO92" s="302">
        <v>5</v>
      </c>
      <c r="CP92" s="302">
        <v>0</v>
      </c>
      <c r="CQ92" s="302">
        <v>0</v>
      </c>
      <c r="CR92" s="302">
        <v>0</v>
      </c>
      <c r="CS92" s="302">
        <v>0</v>
      </c>
      <c r="CT92" s="300">
        <v>5</v>
      </c>
      <c r="CU92" s="302">
        <v>46</v>
      </c>
      <c r="CV92" s="302">
        <v>41</v>
      </c>
      <c r="CW92" s="302">
        <v>0</v>
      </c>
      <c r="CX92" s="302">
        <v>0</v>
      </c>
      <c r="CY92" s="302">
        <v>0</v>
      </c>
      <c r="CZ92" s="300">
        <v>87</v>
      </c>
      <c r="DA92" s="302">
        <v>236</v>
      </c>
      <c r="DB92" s="302">
        <v>129</v>
      </c>
      <c r="DC92" s="302">
        <v>0</v>
      </c>
      <c r="DD92" s="302">
        <v>0</v>
      </c>
      <c r="DE92" s="302">
        <v>0</v>
      </c>
      <c r="DF92" s="300">
        <v>365</v>
      </c>
      <c r="DG92" s="302">
        <v>251</v>
      </c>
      <c r="DH92" s="302">
        <v>116</v>
      </c>
      <c r="DI92" s="302">
        <v>4</v>
      </c>
      <c r="DJ92" s="302">
        <v>11</v>
      </c>
      <c r="DK92" s="302"/>
      <c r="DL92" s="300">
        <v>382</v>
      </c>
      <c r="DM92" s="302">
        <v>182</v>
      </c>
      <c r="DN92" s="302">
        <v>182</v>
      </c>
      <c r="DO92" s="302">
        <v>11746</v>
      </c>
      <c r="DP92" s="302">
        <v>317</v>
      </c>
      <c r="DQ92" s="302">
        <v>0</v>
      </c>
      <c r="DR92" s="300">
        <v>12427</v>
      </c>
      <c r="DS92" s="302">
        <v>181</v>
      </c>
      <c r="DT92" s="302">
        <v>182</v>
      </c>
      <c r="DU92" s="302">
        <v>545</v>
      </c>
      <c r="DV92" s="302">
        <v>948</v>
      </c>
      <c r="DW92" s="302">
        <v>0</v>
      </c>
      <c r="DX92" s="300">
        <v>1856</v>
      </c>
      <c r="DY92" s="302">
        <v>36426</v>
      </c>
      <c r="DZ92" s="302">
        <v>10936</v>
      </c>
      <c r="EA92" s="302">
        <v>0</v>
      </c>
      <c r="EB92" s="302">
        <v>0</v>
      </c>
      <c r="EC92" s="302">
        <v>0</v>
      </c>
      <c r="ED92" s="300">
        <v>47362</v>
      </c>
      <c r="EE92" s="302">
        <v>0</v>
      </c>
      <c r="EF92" s="302">
        <v>0</v>
      </c>
      <c r="EG92" s="302">
        <v>36944</v>
      </c>
      <c r="EH92" s="302">
        <v>0</v>
      </c>
      <c r="EI92" s="302"/>
      <c r="EJ92" s="300">
        <v>36944</v>
      </c>
    </row>
    <row r="93" spans="2:140">
      <c r="B93" s="236" t="s">
        <v>191</v>
      </c>
      <c r="C93" s="302"/>
      <c r="D93" s="302"/>
      <c r="E93" s="302"/>
      <c r="F93" s="302"/>
      <c r="G93" s="300"/>
      <c r="H93" s="300"/>
      <c r="I93" s="302">
        <v>561</v>
      </c>
      <c r="J93" s="302">
        <v>474</v>
      </c>
      <c r="K93" s="302">
        <v>2</v>
      </c>
      <c r="L93" s="302"/>
      <c r="M93" s="300"/>
      <c r="N93" s="300">
        <v>1037</v>
      </c>
      <c r="O93" s="302">
        <v>255</v>
      </c>
      <c r="P93" s="302">
        <v>102</v>
      </c>
      <c r="Q93" s="302">
        <v>988</v>
      </c>
      <c r="R93" s="302"/>
      <c r="S93" s="300"/>
      <c r="T93" s="300">
        <v>1345</v>
      </c>
      <c r="U93" s="302">
        <v>109</v>
      </c>
      <c r="V93" s="302">
        <v>109</v>
      </c>
      <c r="W93" s="302">
        <v>474</v>
      </c>
      <c r="X93" s="302">
        <v>903</v>
      </c>
      <c r="Y93" s="300"/>
      <c r="Z93" s="300">
        <v>1595</v>
      </c>
      <c r="AA93" s="302">
        <v>109</v>
      </c>
      <c r="AB93" s="302">
        <v>109</v>
      </c>
      <c r="AC93" s="302">
        <v>328</v>
      </c>
      <c r="AD93" s="302">
        <v>1349</v>
      </c>
      <c r="AE93" s="300">
        <v>0</v>
      </c>
      <c r="AF93" s="300">
        <v>1895</v>
      </c>
      <c r="AG93" s="302">
        <v>0</v>
      </c>
      <c r="AH93" s="302">
        <v>0</v>
      </c>
      <c r="AI93" s="302">
        <v>0</v>
      </c>
      <c r="AJ93" s="302">
        <v>0</v>
      </c>
      <c r="AK93" s="300">
        <v>0</v>
      </c>
      <c r="AL93" s="300">
        <v>0</v>
      </c>
      <c r="AM93" s="302">
        <v>0</v>
      </c>
      <c r="AN93" s="302">
        <v>0</v>
      </c>
      <c r="AO93" s="302">
        <v>0</v>
      </c>
      <c r="AP93" s="302">
        <v>0</v>
      </c>
      <c r="AQ93" s="300">
        <v>0</v>
      </c>
      <c r="AR93" s="300">
        <v>0</v>
      </c>
      <c r="AS93" s="302">
        <v>0</v>
      </c>
      <c r="AT93" s="302">
        <v>0</v>
      </c>
      <c r="AU93" s="302">
        <v>0</v>
      </c>
      <c r="AV93" s="302">
        <v>0</v>
      </c>
      <c r="AW93" s="300">
        <v>0</v>
      </c>
      <c r="AX93" s="300">
        <v>0</v>
      </c>
      <c r="AY93" s="302">
        <v>0</v>
      </c>
      <c r="AZ93" s="302">
        <v>0</v>
      </c>
      <c r="BA93" s="302">
        <v>0</v>
      </c>
      <c r="BB93" s="302">
        <v>0</v>
      </c>
      <c r="BC93" s="300">
        <v>0</v>
      </c>
      <c r="BD93" s="300">
        <v>0</v>
      </c>
      <c r="BE93" s="302">
        <v>134</v>
      </c>
      <c r="BF93" s="302"/>
      <c r="BG93" s="302"/>
      <c r="BH93" s="302"/>
      <c r="BI93" s="302">
        <v>0</v>
      </c>
      <c r="BJ93" s="300">
        <v>134</v>
      </c>
      <c r="BK93" s="302">
        <v>0</v>
      </c>
      <c r="BL93" s="302">
        <v>0</v>
      </c>
      <c r="BM93" s="302">
        <v>0</v>
      </c>
      <c r="BN93" s="302">
        <v>0</v>
      </c>
      <c r="BO93" s="300">
        <v>0</v>
      </c>
      <c r="BP93" s="300">
        <v>0</v>
      </c>
      <c r="BQ93" s="302">
        <v>0</v>
      </c>
      <c r="BR93" s="302">
        <v>0</v>
      </c>
      <c r="BS93" s="302">
        <v>0</v>
      </c>
      <c r="BT93" s="302">
        <v>0</v>
      </c>
      <c r="BU93" s="300">
        <v>0</v>
      </c>
      <c r="BV93" s="300">
        <v>0</v>
      </c>
      <c r="BW93" s="302">
        <v>0</v>
      </c>
      <c r="BX93" s="302">
        <v>0</v>
      </c>
      <c r="BY93" s="302">
        <v>110</v>
      </c>
      <c r="BZ93" s="302"/>
      <c r="CA93" s="302">
        <v>0</v>
      </c>
      <c r="CB93" s="300">
        <v>110</v>
      </c>
      <c r="CC93" s="302">
        <v>0</v>
      </c>
      <c r="CD93" s="302">
        <v>0</v>
      </c>
      <c r="CE93" s="302">
        <v>0</v>
      </c>
      <c r="CF93" s="302">
        <v>0</v>
      </c>
      <c r="CG93" s="302">
        <v>0</v>
      </c>
      <c r="CH93" s="300">
        <v>0</v>
      </c>
      <c r="CI93" s="302">
        <v>0</v>
      </c>
      <c r="CJ93" s="302">
        <v>0</v>
      </c>
      <c r="CK93" s="302">
        <v>0</v>
      </c>
      <c r="CL93" s="302">
        <v>0</v>
      </c>
      <c r="CM93" s="302">
        <v>0</v>
      </c>
      <c r="CN93" s="300">
        <v>0</v>
      </c>
      <c r="CO93" s="302">
        <v>0</v>
      </c>
      <c r="CP93" s="302">
        <v>0</v>
      </c>
      <c r="CQ93" s="302">
        <v>0</v>
      </c>
      <c r="CR93" s="302">
        <v>0</v>
      </c>
      <c r="CS93" s="302">
        <v>0</v>
      </c>
      <c r="CT93" s="300">
        <v>0</v>
      </c>
      <c r="CU93" s="302">
        <v>0</v>
      </c>
      <c r="CV93" s="302">
        <v>0</v>
      </c>
      <c r="CW93" s="302">
        <v>0</v>
      </c>
      <c r="CX93" s="302">
        <v>0</v>
      </c>
      <c r="CY93" s="302">
        <v>0</v>
      </c>
      <c r="CZ93" s="300">
        <v>0</v>
      </c>
      <c r="DA93" s="302">
        <v>0</v>
      </c>
      <c r="DB93" s="302">
        <v>0</v>
      </c>
      <c r="DC93" s="302">
        <v>0</v>
      </c>
      <c r="DD93" s="302">
        <v>0</v>
      </c>
      <c r="DE93" s="302">
        <v>0</v>
      </c>
      <c r="DF93" s="300">
        <v>0</v>
      </c>
      <c r="DG93" s="302">
        <v>227</v>
      </c>
      <c r="DH93" s="302">
        <v>228</v>
      </c>
      <c r="DI93" s="302">
        <v>317</v>
      </c>
      <c r="DJ93" s="302">
        <v>0</v>
      </c>
      <c r="DK93" s="302"/>
      <c r="DL93" s="300">
        <v>772</v>
      </c>
      <c r="DM93" s="302">
        <v>0</v>
      </c>
      <c r="DN93" s="302">
        <v>0</v>
      </c>
      <c r="DO93" s="302">
        <v>0</v>
      </c>
      <c r="DP93" s="302">
        <v>0</v>
      </c>
      <c r="DQ93" s="302">
        <v>0</v>
      </c>
      <c r="DR93" s="300">
        <v>0</v>
      </c>
      <c r="DS93" s="302"/>
      <c r="DT93" s="302">
        <v>0</v>
      </c>
      <c r="DU93" s="302">
        <v>0</v>
      </c>
      <c r="DV93" s="302">
        <v>0</v>
      </c>
      <c r="DW93" s="302">
        <v>0</v>
      </c>
      <c r="DX93" s="300">
        <v>0</v>
      </c>
      <c r="DY93" s="302">
        <v>0</v>
      </c>
      <c r="DZ93" s="302"/>
      <c r="EA93" s="302"/>
      <c r="EB93" s="302"/>
      <c r="EC93" s="302">
        <v>0</v>
      </c>
      <c r="ED93" s="300">
        <v>0</v>
      </c>
      <c r="EE93" s="302">
        <v>0</v>
      </c>
      <c r="EF93" s="302"/>
      <c r="EG93" s="302"/>
      <c r="EH93" s="302"/>
      <c r="EI93" s="302"/>
      <c r="EJ93" s="300">
        <v>0</v>
      </c>
    </row>
    <row r="94" spans="2:140">
      <c r="B94" s="236" t="s">
        <v>189</v>
      </c>
      <c r="C94" s="302">
        <v>1363</v>
      </c>
      <c r="D94" s="302">
        <v>329</v>
      </c>
      <c r="E94" s="302">
        <v>383</v>
      </c>
      <c r="F94" s="302">
        <v>631</v>
      </c>
      <c r="G94" s="300">
        <v>0</v>
      </c>
      <c r="H94" s="300">
        <v>2706</v>
      </c>
      <c r="I94" s="302">
        <v>233</v>
      </c>
      <c r="J94" s="302">
        <v>63</v>
      </c>
      <c r="K94" s="302">
        <v>812</v>
      </c>
      <c r="L94" s="302">
        <v>55</v>
      </c>
      <c r="M94" s="300"/>
      <c r="N94" s="300">
        <v>1163</v>
      </c>
      <c r="O94" s="302">
        <v>590</v>
      </c>
      <c r="P94" s="302"/>
      <c r="Q94" s="302"/>
      <c r="R94" s="302">
        <v>683</v>
      </c>
      <c r="S94" s="300"/>
      <c r="T94" s="300">
        <v>1273</v>
      </c>
      <c r="U94" s="302">
        <v>12128</v>
      </c>
      <c r="V94" s="302">
        <v>421</v>
      </c>
      <c r="W94" s="302">
        <v>125</v>
      </c>
      <c r="X94" s="302">
        <v>683</v>
      </c>
      <c r="Y94" s="300"/>
      <c r="Z94" s="300">
        <v>13357</v>
      </c>
      <c r="AA94" s="302">
        <v>12517</v>
      </c>
      <c r="AB94" s="302">
        <v>104</v>
      </c>
      <c r="AC94" s="302">
        <v>436</v>
      </c>
      <c r="AD94" s="302">
        <v>125</v>
      </c>
      <c r="AE94" s="300">
        <v>0</v>
      </c>
      <c r="AF94" s="300">
        <v>13182</v>
      </c>
      <c r="AG94" s="302">
        <v>864</v>
      </c>
      <c r="AH94" s="302">
        <v>3060</v>
      </c>
      <c r="AI94" s="302">
        <v>0</v>
      </c>
      <c r="AJ94" s="302">
        <v>0</v>
      </c>
      <c r="AK94" s="300">
        <v>0</v>
      </c>
      <c r="AL94" s="300">
        <v>3924</v>
      </c>
      <c r="AM94" s="302">
        <v>1761</v>
      </c>
      <c r="AN94" s="302">
        <v>1077</v>
      </c>
      <c r="AO94" s="302">
        <v>20088</v>
      </c>
      <c r="AP94" s="302">
        <v>384</v>
      </c>
      <c r="AQ94" s="300">
        <v>0</v>
      </c>
      <c r="AR94" s="300">
        <v>23310</v>
      </c>
      <c r="AS94" s="302">
        <v>750</v>
      </c>
      <c r="AT94" s="302">
        <v>426</v>
      </c>
      <c r="AU94" s="302">
        <v>1296</v>
      </c>
      <c r="AV94" s="302">
        <v>3675</v>
      </c>
      <c r="AW94" s="300">
        <v>0</v>
      </c>
      <c r="AX94" s="300">
        <v>6147</v>
      </c>
      <c r="AY94" s="302">
        <v>908</v>
      </c>
      <c r="AZ94" s="302">
        <v>460</v>
      </c>
      <c r="BA94" s="302">
        <v>1316</v>
      </c>
      <c r="BB94" s="302">
        <v>4971</v>
      </c>
      <c r="BC94" s="300"/>
      <c r="BD94" s="300">
        <v>7655</v>
      </c>
      <c r="BE94" s="302">
        <v>395</v>
      </c>
      <c r="BF94" s="302">
        <v>73</v>
      </c>
      <c r="BG94" s="302">
        <v>4</v>
      </c>
      <c r="BH94" s="302">
        <v>0</v>
      </c>
      <c r="BI94" s="302">
        <v>0</v>
      </c>
      <c r="BJ94" s="300">
        <v>472</v>
      </c>
      <c r="BK94" s="302">
        <v>407</v>
      </c>
      <c r="BL94" s="302">
        <v>94</v>
      </c>
      <c r="BM94" s="302">
        <v>3</v>
      </c>
      <c r="BN94" s="302">
        <v>0</v>
      </c>
      <c r="BO94" s="300">
        <v>0</v>
      </c>
      <c r="BP94" s="300">
        <v>504</v>
      </c>
      <c r="BQ94" s="302">
        <v>377</v>
      </c>
      <c r="BR94" s="302">
        <v>122</v>
      </c>
      <c r="BS94" s="302">
        <v>284</v>
      </c>
      <c r="BT94" s="302">
        <v>0</v>
      </c>
      <c r="BU94" s="300">
        <v>0</v>
      </c>
      <c r="BV94" s="300">
        <v>783</v>
      </c>
      <c r="BW94" s="302">
        <v>67</v>
      </c>
      <c r="BX94" s="302">
        <v>40</v>
      </c>
      <c r="BY94" s="302"/>
      <c r="BZ94" s="302">
        <v>284</v>
      </c>
      <c r="CA94" s="300">
        <v>0</v>
      </c>
      <c r="CB94" s="300">
        <v>391</v>
      </c>
      <c r="CC94" s="302">
        <v>0</v>
      </c>
      <c r="CD94" s="302">
        <v>0</v>
      </c>
      <c r="CE94" s="302">
        <v>0</v>
      </c>
      <c r="CF94" s="302">
        <v>0</v>
      </c>
      <c r="CG94" s="302">
        <v>0</v>
      </c>
      <c r="CH94" s="300">
        <v>4292</v>
      </c>
      <c r="CI94" s="302">
        <v>438</v>
      </c>
      <c r="CJ94" s="302">
        <v>407</v>
      </c>
      <c r="CK94" s="302">
        <v>1216</v>
      </c>
      <c r="CL94" s="302">
        <v>394</v>
      </c>
      <c r="CM94" s="302">
        <v>0</v>
      </c>
      <c r="CN94" s="300">
        <v>2455</v>
      </c>
      <c r="CO94" s="302">
        <v>438</v>
      </c>
      <c r="CP94" s="302">
        <v>407</v>
      </c>
      <c r="CQ94" s="302">
        <v>1216</v>
      </c>
      <c r="CR94" s="302">
        <v>394</v>
      </c>
      <c r="CS94" s="302">
        <v>0</v>
      </c>
      <c r="CT94" s="300">
        <v>2455</v>
      </c>
      <c r="CU94" s="302">
        <v>69</v>
      </c>
      <c r="CV94" s="302">
        <v>7</v>
      </c>
      <c r="CW94" s="302">
        <v>241</v>
      </c>
      <c r="CX94" s="302">
        <v>49</v>
      </c>
      <c r="CY94" s="302">
        <v>0</v>
      </c>
      <c r="CZ94" s="300">
        <v>366</v>
      </c>
      <c r="DA94" s="302">
        <v>273</v>
      </c>
      <c r="DB94" s="302">
        <v>8</v>
      </c>
      <c r="DC94" s="302">
        <v>32</v>
      </c>
      <c r="DD94" s="302">
        <v>14</v>
      </c>
      <c r="DE94" s="302">
        <v>0</v>
      </c>
      <c r="DF94" s="300">
        <v>327</v>
      </c>
      <c r="DG94" s="302">
        <v>0</v>
      </c>
      <c r="DH94" s="302">
        <v>0</v>
      </c>
      <c r="DI94" s="302">
        <v>0</v>
      </c>
      <c r="DJ94" s="302">
        <v>0</v>
      </c>
      <c r="DK94" s="302"/>
      <c r="DL94" s="300">
        <v>0</v>
      </c>
      <c r="DM94" s="302">
        <v>104</v>
      </c>
      <c r="DN94" s="302">
        <v>1</v>
      </c>
      <c r="DO94" s="302">
        <v>5</v>
      </c>
      <c r="DP94" s="302">
        <v>15</v>
      </c>
      <c r="DQ94" s="302">
        <v>0</v>
      </c>
      <c r="DR94" s="300">
        <v>125</v>
      </c>
      <c r="DS94" s="302">
        <v>281</v>
      </c>
      <c r="DT94" s="302">
        <v>0</v>
      </c>
      <c r="DU94" s="302">
        <v>0</v>
      </c>
      <c r="DV94" s="302">
        <v>0</v>
      </c>
      <c r="DW94" s="302">
        <v>0</v>
      </c>
      <c r="DX94" s="300">
        <v>281</v>
      </c>
      <c r="DY94" s="302">
        <v>811</v>
      </c>
      <c r="DZ94" s="302">
        <v>275</v>
      </c>
      <c r="EA94" s="302">
        <v>0</v>
      </c>
      <c r="EB94" s="302">
        <v>0</v>
      </c>
      <c r="EC94" s="302">
        <v>0</v>
      </c>
      <c r="ED94" s="300">
        <v>1086</v>
      </c>
      <c r="EE94" s="302">
        <v>636</v>
      </c>
      <c r="EF94" s="302">
        <v>0</v>
      </c>
      <c r="EG94" s="302"/>
      <c r="EH94" s="302">
        <v>0</v>
      </c>
      <c r="EI94" s="302"/>
      <c r="EJ94" s="300">
        <v>636</v>
      </c>
    </row>
    <row r="95" spans="2:140">
      <c r="B95" s="236" t="s">
        <v>28</v>
      </c>
      <c r="C95" s="302">
        <v>12</v>
      </c>
      <c r="D95" s="302">
        <v>1202</v>
      </c>
      <c r="E95" s="302">
        <v>15</v>
      </c>
      <c r="F95" s="302">
        <v>17</v>
      </c>
      <c r="G95" s="300">
        <v>1212</v>
      </c>
      <c r="H95" s="300">
        <v>2458</v>
      </c>
      <c r="I95" s="302">
        <v>28</v>
      </c>
      <c r="J95" s="302">
        <v>4</v>
      </c>
      <c r="K95" s="302">
        <v>4</v>
      </c>
      <c r="L95" s="302">
        <v>2</v>
      </c>
      <c r="M95" s="300">
        <v>0</v>
      </c>
      <c r="N95" s="300">
        <v>38</v>
      </c>
      <c r="O95" s="302">
        <v>9</v>
      </c>
      <c r="P95" s="302">
        <v>12</v>
      </c>
      <c r="Q95" s="302">
        <v>535</v>
      </c>
      <c r="R95" s="302">
        <v>3</v>
      </c>
      <c r="S95" s="300"/>
      <c r="T95" s="300">
        <v>559</v>
      </c>
      <c r="U95" s="302">
        <v>1373</v>
      </c>
      <c r="V95" s="302">
        <v>0</v>
      </c>
      <c r="W95" s="302">
        <v>3</v>
      </c>
      <c r="X95" s="302">
        <v>522</v>
      </c>
      <c r="Y95" s="300"/>
      <c r="Z95" s="300">
        <v>1898</v>
      </c>
      <c r="AA95" s="302">
        <v>30</v>
      </c>
      <c r="AB95" s="302">
        <v>2</v>
      </c>
      <c r="AC95" s="302">
        <v>3</v>
      </c>
      <c r="AD95" s="302">
        <v>514</v>
      </c>
      <c r="AE95" s="300">
        <v>0</v>
      </c>
      <c r="AF95" s="300">
        <v>549</v>
      </c>
      <c r="AG95" s="302">
        <v>50</v>
      </c>
      <c r="AH95" s="302">
        <v>399</v>
      </c>
      <c r="AI95" s="302">
        <v>6</v>
      </c>
      <c r="AJ95" s="302">
        <v>1290</v>
      </c>
      <c r="AK95" s="300">
        <v>0</v>
      </c>
      <c r="AL95" s="300">
        <v>1745</v>
      </c>
      <c r="AM95" s="302">
        <v>1381</v>
      </c>
      <c r="AN95" s="302">
        <v>5</v>
      </c>
      <c r="AO95" s="302">
        <v>6</v>
      </c>
      <c r="AP95" s="302">
        <v>64417</v>
      </c>
      <c r="AQ95" s="300">
        <v>0</v>
      </c>
      <c r="AR95" s="300">
        <v>65809</v>
      </c>
      <c r="AS95" s="302">
        <v>86</v>
      </c>
      <c r="AT95" s="302">
        <v>72</v>
      </c>
      <c r="AU95" s="302">
        <v>1151</v>
      </c>
      <c r="AV95" s="302">
        <v>0</v>
      </c>
      <c r="AW95" s="300">
        <v>0</v>
      </c>
      <c r="AX95" s="300">
        <v>1309</v>
      </c>
      <c r="AY95" s="302">
        <v>151</v>
      </c>
      <c r="AZ95" s="302">
        <v>41</v>
      </c>
      <c r="BA95" s="302">
        <v>1265</v>
      </c>
      <c r="BB95" s="302">
        <v>1</v>
      </c>
      <c r="BC95" s="300"/>
      <c r="BD95" s="300">
        <v>1458</v>
      </c>
      <c r="BE95" s="302">
        <v>250</v>
      </c>
      <c r="BF95" s="302">
        <v>553</v>
      </c>
      <c r="BG95" s="302">
        <v>55</v>
      </c>
      <c r="BH95" s="302">
        <v>55</v>
      </c>
      <c r="BI95" s="302">
        <v>0</v>
      </c>
      <c r="BJ95" s="300">
        <v>913</v>
      </c>
      <c r="BK95" s="302">
        <v>69</v>
      </c>
      <c r="BL95" s="302">
        <v>202</v>
      </c>
      <c r="BM95" s="302">
        <v>5882</v>
      </c>
      <c r="BN95" s="302">
        <v>1</v>
      </c>
      <c r="BO95" s="300">
        <v>0</v>
      </c>
      <c r="BP95" s="300">
        <v>6154</v>
      </c>
      <c r="BQ95" s="302">
        <v>103</v>
      </c>
      <c r="BR95" s="302">
        <v>19</v>
      </c>
      <c r="BS95" s="302">
        <v>15</v>
      </c>
      <c r="BT95" s="302">
        <v>3</v>
      </c>
      <c r="BU95" s="300">
        <v>0</v>
      </c>
      <c r="BV95" s="300">
        <v>140</v>
      </c>
      <c r="BW95" s="302">
        <v>96</v>
      </c>
      <c r="BX95" s="302">
        <v>26</v>
      </c>
      <c r="BY95" s="302">
        <v>19</v>
      </c>
      <c r="BZ95" s="302">
        <v>3</v>
      </c>
      <c r="CA95" s="300">
        <v>0</v>
      </c>
      <c r="CB95" s="300">
        <v>144</v>
      </c>
      <c r="CC95" s="302">
        <v>53</v>
      </c>
      <c r="CD95" s="302">
        <v>26</v>
      </c>
      <c r="CE95" s="302">
        <v>54</v>
      </c>
      <c r="CF95" s="302">
        <v>2</v>
      </c>
      <c r="CG95" s="302">
        <v>0</v>
      </c>
      <c r="CH95" s="300">
        <v>135</v>
      </c>
      <c r="CI95" s="302">
        <v>85</v>
      </c>
      <c r="CJ95" s="302">
        <v>27</v>
      </c>
      <c r="CK95" s="302">
        <v>14</v>
      </c>
      <c r="CL95" s="302">
        <v>1</v>
      </c>
      <c r="CM95" s="302">
        <v>0</v>
      </c>
      <c r="CN95" s="300">
        <v>127</v>
      </c>
      <c r="CO95" s="302">
        <v>85</v>
      </c>
      <c r="CP95" s="302">
        <v>27</v>
      </c>
      <c r="CQ95" s="302">
        <v>14</v>
      </c>
      <c r="CR95" s="302">
        <v>1</v>
      </c>
      <c r="CS95" s="302">
        <v>0</v>
      </c>
      <c r="CT95" s="300">
        <v>127</v>
      </c>
      <c r="CU95" s="302">
        <v>64</v>
      </c>
      <c r="CV95" s="302">
        <v>40</v>
      </c>
      <c r="CW95" s="302">
        <v>88</v>
      </c>
      <c r="CX95" s="302">
        <v>21</v>
      </c>
      <c r="CY95" s="302">
        <v>0</v>
      </c>
      <c r="CZ95" s="300">
        <v>213</v>
      </c>
      <c r="DA95" s="302">
        <v>157</v>
      </c>
      <c r="DB95" s="302">
        <v>65</v>
      </c>
      <c r="DC95" s="302">
        <v>165</v>
      </c>
      <c r="DD95" s="302">
        <v>67</v>
      </c>
      <c r="DE95" s="302">
        <v>0</v>
      </c>
      <c r="DF95" s="300">
        <v>454</v>
      </c>
      <c r="DG95" s="302">
        <v>179</v>
      </c>
      <c r="DH95" s="302">
        <v>72</v>
      </c>
      <c r="DI95" s="302">
        <v>167</v>
      </c>
      <c r="DJ95" s="302">
        <v>145</v>
      </c>
      <c r="DK95" s="302"/>
      <c r="DL95" s="300">
        <v>563</v>
      </c>
      <c r="DM95" s="302">
        <v>816</v>
      </c>
      <c r="DN95" s="302">
        <v>54</v>
      </c>
      <c r="DO95" s="302">
        <v>230</v>
      </c>
      <c r="DP95" s="302">
        <v>215</v>
      </c>
      <c r="DQ95" s="302">
        <v>8</v>
      </c>
      <c r="DR95" s="300">
        <v>1323</v>
      </c>
      <c r="DS95" s="302">
        <v>1054</v>
      </c>
      <c r="DT95" s="302">
        <v>816</v>
      </c>
      <c r="DU95" s="302">
        <v>234</v>
      </c>
      <c r="DV95" s="302">
        <v>278</v>
      </c>
      <c r="DW95" s="302">
        <v>72</v>
      </c>
      <c r="DX95" s="300">
        <v>2454</v>
      </c>
      <c r="DY95" s="302">
        <v>125</v>
      </c>
      <c r="DZ95" s="302">
        <v>139</v>
      </c>
      <c r="EA95" s="302">
        <v>429</v>
      </c>
      <c r="EB95" s="302">
        <v>310</v>
      </c>
      <c r="EC95" s="302">
        <v>113</v>
      </c>
      <c r="ED95" s="300">
        <v>1116</v>
      </c>
      <c r="EE95" s="302">
        <v>1729</v>
      </c>
      <c r="EF95" s="302">
        <v>656</v>
      </c>
      <c r="EG95" s="302">
        <v>1656</v>
      </c>
      <c r="EH95" s="302">
        <v>2220</v>
      </c>
      <c r="EI95" s="302">
        <v>1218</v>
      </c>
      <c r="EJ95" s="300">
        <v>7479</v>
      </c>
    </row>
    <row r="96" spans="2:140" s="51" customFormat="1">
      <c r="B96" s="235" t="s">
        <v>177</v>
      </c>
      <c r="C96" s="301">
        <v>1292</v>
      </c>
      <c r="D96" s="301">
        <v>812</v>
      </c>
      <c r="E96" s="301">
        <v>1428</v>
      </c>
      <c r="F96" s="301">
        <v>1733</v>
      </c>
      <c r="G96" s="301">
        <v>0</v>
      </c>
      <c r="H96" s="301">
        <v>5265</v>
      </c>
      <c r="I96" s="301">
        <v>1799</v>
      </c>
      <c r="J96" s="301">
        <v>2598</v>
      </c>
      <c r="K96" s="301">
        <v>354</v>
      </c>
      <c r="L96" s="301">
        <v>0</v>
      </c>
      <c r="M96" s="301">
        <v>0</v>
      </c>
      <c r="N96" s="301">
        <v>4751</v>
      </c>
      <c r="O96" s="301">
        <v>942</v>
      </c>
      <c r="P96" s="301">
        <v>471</v>
      </c>
      <c r="Q96" s="301">
        <v>2632</v>
      </c>
      <c r="R96" s="301">
        <v>354</v>
      </c>
      <c r="S96" s="301">
        <v>44</v>
      </c>
      <c r="T96" s="301">
        <v>4443</v>
      </c>
      <c r="U96" s="301">
        <v>952</v>
      </c>
      <c r="V96" s="301">
        <v>292</v>
      </c>
      <c r="W96" s="301">
        <v>850</v>
      </c>
      <c r="X96" s="301">
        <v>2634</v>
      </c>
      <c r="Y96" s="301">
        <v>0</v>
      </c>
      <c r="Z96" s="301">
        <v>4728</v>
      </c>
      <c r="AA96" s="301">
        <f t="shared" ref="AA96:BV96" si="259">SUM(AA97:AA101)</f>
        <v>1648</v>
      </c>
      <c r="AB96" s="301">
        <f t="shared" si="259"/>
        <v>1844</v>
      </c>
      <c r="AC96" s="301">
        <f t="shared" si="259"/>
        <v>825</v>
      </c>
      <c r="AD96" s="301">
        <f t="shared" si="259"/>
        <v>2959</v>
      </c>
      <c r="AE96" s="301">
        <f t="shared" si="259"/>
        <v>0</v>
      </c>
      <c r="AF96" s="301">
        <f t="shared" si="259"/>
        <v>7276</v>
      </c>
      <c r="AG96" s="301">
        <f t="shared" si="259"/>
        <v>2828</v>
      </c>
      <c r="AH96" s="301">
        <f t="shared" si="259"/>
        <v>821</v>
      </c>
      <c r="AI96" s="301">
        <f t="shared" si="259"/>
        <v>2063</v>
      </c>
      <c r="AJ96" s="301">
        <f t="shared" si="259"/>
        <v>4060</v>
      </c>
      <c r="AK96" s="301">
        <f t="shared" si="259"/>
        <v>0</v>
      </c>
      <c r="AL96" s="301">
        <f t="shared" si="259"/>
        <v>5977</v>
      </c>
      <c r="AM96" s="301">
        <f t="shared" si="259"/>
        <v>938</v>
      </c>
      <c r="AN96" s="301">
        <f t="shared" si="259"/>
        <v>56</v>
      </c>
      <c r="AO96" s="301">
        <f t="shared" si="259"/>
        <v>169</v>
      </c>
      <c r="AP96" s="301">
        <f t="shared" si="259"/>
        <v>95</v>
      </c>
      <c r="AQ96" s="301">
        <f t="shared" si="259"/>
        <v>0</v>
      </c>
      <c r="AR96" s="301">
        <f t="shared" si="259"/>
        <v>1258</v>
      </c>
      <c r="AS96" s="301">
        <f t="shared" si="259"/>
        <v>1393</v>
      </c>
      <c r="AT96" s="301">
        <f t="shared" si="259"/>
        <v>991</v>
      </c>
      <c r="AU96" s="301">
        <f t="shared" si="259"/>
        <v>2126</v>
      </c>
      <c r="AV96" s="301">
        <f t="shared" si="259"/>
        <v>2025</v>
      </c>
      <c r="AW96" s="301">
        <f t="shared" si="259"/>
        <v>0</v>
      </c>
      <c r="AX96" s="301">
        <f t="shared" si="259"/>
        <v>6535</v>
      </c>
      <c r="AY96" s="301">
        <f t="shared" si="259"/>
        <v>1128</v>
      </c>
      <c r="AZ96" s="301">
        <f t="shared" si="259"/>
        <v>621</v>
      </c>
      <c r="BA96" s="301">
        <f t="shared" si="259"/>
        <v>1966</v>
      </c>
      <c r="BB96" s="301">
        <f t="shared" si="259"/>
        <v>2301</v>
      </c>
      <c r="BC96" s="301">
        <f t="shared" si="259"/>
        <v>0</v>
      </c>
      <c r="BD96" s="301">
        <f t="shared" si="259"/>
        <v>6016</v>
      </c>
      <c r="BE96" s="301">
        <f t="shared" si="259"/>
        <v>382</v>
      </c>
      <c r="BF96" s="301">
        <f t="shared" si="259"/>
        <v>103</v>
      </c>
      <c r="BG96" s="301">
        <f t="shared" si="259"/>
        <v>320</v>
      </c>
      <c r="BH96" s="301">
        <f t="shared" si="259"/>
        <v>192</v>
      </c>
      <c r="BI96" s="301">
        <f t="shared" si="259"/>
        <v>0</v>
      </c>
      <c r="BJ96" s="301">
        <f t="shared" si="259"/>
        <v>997</v>
      </c>
      <c r="BK96" s="301">
        <f t="shared" si="259"/>
        <v>2610</v>
      </c>
      <c r="BL96" s="301">
        <f t="shared" si="259"/>
        <v>317</v>
      </c>
      <c r="BM96" s="301">
        <f t="shared" si="259"/>
        <v>3123</v>
      </c>
      <c r="BN96" s="301">
        <f t="shared" si="259"/>
        <v>388</v>
      </c>
      <c r="BO96" s="301">
        <f t="shared" si="259"/>
        <v>33</v>
      </c>
      <c r="BP96" s="301">
        <f t="shared" si="259"/>
        <v>6471</v>
      </c>
      <c r="BQ96" s="301">
        <f t="shared" si="259"/>
        <v>2953</v>
      </c>
      <c r="BR96" s="301">
        <f t="shared" si="259"/>
        <v>316</v>
      </c>
      <c r="BS96" s="301">
        <f t="shared" si="259"/>
        <v>3466</v>
      </c>
      <c r="BT96" s="301">
        <f t="shared" si="259"/>
        <v>2876</v>
      </c>
      <c r="BU96" s="301">
        <f t="shared" si="259"/>
        <v>0</v>
      </c>
      <c r="BV96" s="301">
        <f t="shared" si="259"/>
        <v>9611</v>
      </c>
      <c r="BW96" s="301">
        <f t="shared" ref="BW96:CB96" si="260">SUM(BW97:BW101)</f>
        <v>5054</v>
      </c>
      <c r="BX96" s="301">
        <f t="shared" si="260"/>
        <v>68280</v>
      </c>
      <c r="BY96" s="301">
        <f t="shared" si="260"/>
        <v>6671</v>
      </c>
      <c r="BZ96" s="301">
        <f t="shared" si="260"/>
        <v>6343</v>
      </c>
      <c r="CA96" s="301">
        <f t="shared" si="260"/>
        <v>0</v>
      </c>
      <c r="CB96" s="301">
        <f t="shared" si="260"/>
        <v>86348</v>
      </c>
      <c r="CC96" s="301">
        <f t="shared" ref="CC96:CH96" si="261">SUM(CC97:CC101)</f>
        <v>556</v>
      </c>
      <c r="CD96" s="301">
        <f t="shared" si="261"/>
        <v>4987</v>
      </c>
      <c r="CE96" s="301">
        <f t="shared" si="261"/>
        <v>69292</v>
      </c>
      <c r="CF96" s="301">
        <f t="shared" si="261"/>
        <v>4224</v>
      </c>
      <c r="CG96" s="301">
        <f t="shared" si="261"/>
        <v>0</v>
      </c>
      <c r="CH96" s="301">
        <f t="shared" si="261"/>
        <v>79059</v>
      </c>
      <c r="CI96" s="301">
        <f t="shared" ref="CI96:CN96" si="262">SUM(CI97:CI101)</f>
        <v>896</v>
      </c>
      <c r="CJ96" s="301">
        <f t="shared" si="262"/>
        <v>816</v>
      </c>
      <c r="CK96" s="301">
        <f t="shared" si="262"/>
        <v>5412</v>
      </c>
      <c r="CL96" s="301">
        <f t="shared" si="262"/>
        <v>71543</v>
      </c>
      <c r="CM96" s="301">
        <f t="shared" si="262"/>
        <v>0</v>
      </c>
      <c r="CN96" s="301">
        <f t="shared" si="262"/>
        <v>78667</v>
      </c>
      <c r="CO96" s="301">
        <f t="shared" ref="CO96:CT96" si="263">SUM(CO97:CO101)</f>
        <v>692</v>
      </c>
      <c r="CP96" s="301">
        <f t="shared" si="263"/>
        <v>589</v>
      </c>
      <c r="CQ96" s="301">
        <f t="shared" si="263"/>
        <v>1552</v>
      </c>
      <c r="CR96" s="301">
        <f t="shared" si="263"/>
        <v>92</v>
      </c>
      <c r="CS96" s="301">
        <f t="shared" si="263"/>
        <v>0</v>
      </c>
      <c r="CT96" s="301">
        <f t="shared" si="263"/>
        <v>2925</v>
      </c>
      <c r="CU96" s="301">
        <f t="shared" ref="CU96:CZ96" si="264">SUM(CU97:CU101)</f>
        <v>212</v>
      </c>
      <c r="CV96" s="301">
        <f t="shared" si="264"/>
        <v>98</v>
      </c>
      <c r="CW96" s="301">
        <f t="shared" si="264"/>
        <v>293</v>
      </c>
      <c r="CX96" s="301">
        <f t="shared" si="264"/>
        <v>141</v>
      </c>
      <c r="CY96" s="301">
        <f t="shared" si="264"/>
        <v>0</v>
      </c>
      <c r="CZ96" s="301">
        <f t="shared" si="264"/>
        <v>744</v>
      </c>
      <c r="DA96" s="301">
        <f t="shared" ref="DA96:DF96" si="265">SUM(DA97:DA101)</f>
        <v>184</v>
      </c>
      <c r="DB96" s="301">
        <f t="shared" si="265"/>
        <v>97</v>
      </c>
      <c r="DC96" s="301">
        <f t="shared" si="265"/>
        <v>292</v>
      </c>
      <c r="DD96" s="301">
        <f t="shared" si="265"/>
        <v>293</v>
      </c>
      <c r="DE96" s="301">
        <f t="shared" si="265"/>
        <v>0</v>
      </c>
      <c r="DF96" s="301">
        <f t="shared" si="265"/>
        <v>866</v>
      </c>
      <c r="DG96" s="301">
        <f t="shared" ref="DG96:DL96" si="266">SUM(DG97:DG101)</f>
        <v>331</v>
      </c>
      <c r="DH96" s="301">
        <f t="shared" si="266"/>
        <v>96</v>
      </c>
      <c r="DI96" s="301">
        <f t="shared" si="266"/>
        <v>290</v>
      </c>
      <c r="DJ96" s="301">
        <f t="shared" si="266"/>
        <v>585</v>
      </c>
      <c r="DK96" s="301">
        <f t="shared" si="266"/>
        <v>0</v>
      </c>
      <c r="DL96" s="301">
        <f t="shared" si="266"/>
        <v>1393</v>
      </c>
      <c r="DM96" s="301">
        <f t="shared" ref="DM96:DR96" si="267">SUM(DM97:DM101)</f>
        <v>0</v>
      </c>
      <c r="DN96" s="301">
        <f t="shared" si="267"/>
        <v>0</v>
      </c>
      <c r="DO96" s="301">
        <f t="shared" si="267"/>
        <v>0</v>
      </c>
      <c r="DP96" s="301">
        <f t="shared" si="267"/>
        <v>0</v>
      </c>
      <c r="DQ96" s="301">
        <f t="shared" si="267"/>
        <v>0</v>
      </c>
      <c r="DR96" s="301">
        <f t="shared" si="267"/>
        <v>326</v>
      </c>
      <c r="DS96" s="301">
        <f t="shared" ref="DS96:DW96" si="268">SUM(DS97:DS101)</f>
        <v>0</v>
      </c>
      <c r="DT96" s="301">
        <f t="shared" si="268"/>
        <v>0</v>
      </c>
      <c r="DU96" s="301">
        <f t="shared" si="268"/>
        <v>85</v>
      </c>
      <c r="DV96" s="301">
        <f t="shared" si="268"/>
        <v>0</v>
      </c>
      <c r="DW96" s="301">
        <f t="shared" si="268"/>
        <v>0</v>
      </c>
      <c r="DX96" s="301">
        <f>SUM(DX97:DX101)</f>
        <v>85</v>
      </c>
      <c r="DY96" s="301">
        <f t="shared" ref="DY96:EC96" si="269">SUM(DY97:DY101)</f>
        <v>0</v>
      </c>
      <c r="DZ96" s="301">
        <f t="shared" si="269"/>
        <v>0</v>
      </c>
      <c r="EA96" s="301">
        <f t="shared" si="269"/>
        <v>0</v>
      </c>
      <c r="EB96" s="301">
        <f t="shared" si="269"/>
        <v>85</v>
      </c>
      <c r="EC96" s="301">
        <f t="shared" si="269"/>
        <v>0</v>
      </c>
      <c r="ED96" s="301">
        <f>SUM(ED97:ED101)</f>
        <v>85</v>
      </c>
      <c r="EE96" s="301">
        <f t="shared" ref="EE96:EI96" si="270">SUM(EE97:EE101)</f>
        <v>0</v>
      </c>
      <c r="EF96" s="301">
        <f t="shared" si="270"/>
        <v>0</v>
      </c>
      <c r="EG96" s="301">
        <f t="shared" si="270"/>
        <v>0</v>
      </c>
      <c r="EH96" s="301">
        <f t="shared" si="270"/>
        <v>85</v>
      </c>
      <c r="EI96" s="301">
        <f t="shared" si="270"/>
        <v>0</v>
      </c>
      <c r="EJ96" s="301">
        <f>SUM(EJ97:EJ101)</f>
        <v>85</v>
      </c>
    </row>
    <row r="97" spans="2:140">
      <c r="B97" s="236" t="s">
        <v>24</v>
      </c>
      <c r="C97" s="302">
        <v>585</v>
      </c>
      <c r="D97" s="302">
        <v>442</v>
      </c>
      <c r="E97" s="302">
        <v>352</v>
      </c>
      <c r="F97" s="302">
        <v>185</v>
      </c>
      <c r="G97" s="300">
        <v>0</v>
      </c>
      <c r="H97" s="300">
        <v>1564</v>
      </c>
      <c r="I97" s="302">
        <v>940</v>
      </c>
      <c r="J97" s="302">
        <v>2592</v>
      </c>
      <c r="K97" s="302">
        <v>352</v>
      </c>
      <c r="L97" s="302">
        <v>0</v>
      </c>
      <c r="M97" s="300"/>
      <c r="N97" s="300">
        <v>3884</v>
      </c>
      <c r="O97" s="302">
        <v>556</v>
      </c>
      <c r="P97" s="302">
        <v>264</v>
      </c>
      <c r="Q97" s="302"/>
      <c r="R97" s="302">
        <v>352</v>
      </c>
      <c r="S97" s="300"/>
      <c r="T97" s="300">
        <v>1172</v>
      </c>
      <c r="U97" s="302">
        <v>529</v>
      </c>
      <c r="V97" s="302">
        <v>178</v>
      </c>
      <c r="W97" s="302">
        <v>214</v>
      </c>
      <c r="X97" s="302">
        <v>2550</v>
      </c>
      <c r="Y97" s="300"/>
      <c r="Z97" s="300">
        <v>3471</v>
      </c>
      <c r="AA97" s="302">
        <v>1023</v>
      </c>
      <c r="AB97" s="302">
        <v>1335</v>
      </c>
      <c r="AC97" s="302">
        <v>597</v>
      </c>
      <c r="AD97" s="302">
        <v>2527</v>
      </c>
      <c r="AE97" s="300">
        <v>0</v>
      </c>
      <c r="AF97" s="300">
        <v>5482</v>
      </c>
      <c r="AG97" s="302">
        <v>2162</v>
      </c>
      <c r="AH97" s="302">
        <v>412</v>
      </c>
      <c r="AI97" s="302">
        <v>1240</v>
      </c>
      <c r="AJ97" s="302">
        <v>265</v>
      </c>
      <c r="AK97" s="300">
        <v>0</v>
      </c>
      <c r="AL97" s="300">
        <v>4079</v>
      </c>
      <c r="AM97" s="302">
        <v>829</v>
      </c>
      <c r="AN97" s="302">
        <v>16</v>
      </c>
      <c r="AO97" s="302">
        <v>47</v>
      </c>
      <c r="AP97" s="302">
        <v>54</v>
      </c>
      <c r="AQ97" s="300">
        <v>0</v>
      </c>
      <c r="AR97" s="300">
        <v>946</v>
      </c>
      <c r="AS97" s="302">
        <v>446</v>
      </c>
      <c r="AT97" s="302">
        <v>309</v>
      </c>
      <c r="AU97" s="302">
        <v>1216</v>
      </c>
      <c r="AV97" s="302">
        <v>1154</v>
      </c>
      <c r="AW97" s="300">
        <v>0</v>
      </c>
      <c r="AX97" s="300">
        <v>3125</v>
      </c>
      <c r="AY97" s="302">
        <v>427</v>
      </c>
      <c r="AZ97" s="302">
        <v>428</v>
      </c>
      <c r="BA97" s="302">
        <v>647</v>
      </c>
      <c r="BB97" s="302">
        <v>2119</v>
      </c>
      <c r="BC97" s="300"/>
      <c r="BD97" s="300">
        <v>3621</v>
      </c>
      <c r="BE97" s="302">
        <v>255</v>
      </c>
      <c r="BF97" s="302">
        <v>15</v>
      </c>
      <c r="BG97" s="302">
        <v>45</v>
      </c>
      <c r="BH97" s="302">
        <v>46</v>
      </c>
      <c r="BI97" s="302">
        <v>0</v>
      </c>
      <c r="BJ97" s="300">
        <v>361</v>
      </c>
      <c r="BK97" s="302">
        <v>1164</v>
      </c>
      <c r="BL97" s="302">
        <v>0</v>
      </c>
      <c r="BM97" s="302">
        <v>0</v>
      </c>
      <c r="BN97" s="302">
        <v>0</v>
      </c>
      <c r="BO97" s="300">
        <v>0</v>
      </c>
      <c r="BP97" s="300">
        <v>1164</v>
      </c>
      <c r="BQ97" s="302">
        <v>2808</v>
      </c>
      <c r="BR97" s="302">
        <v>250</v>
      </c>
      <c r="BS97" s="302">
        <v>492</v>
      </c>
      <c r="BT97" s="302"/>
      <c r="BU97" s="300">
        <v>0</v>
      </c>
      <c r="BV97" s="300">
        <v>3550</v>
      </c>
      <c r="BW97" s="302">
        <v>4997</v>
      </c>
      <c r="BX97" s="302">
        <v>655</v>
      </c>
      <c r="BY97" s="302">
        <v>3732</v>
      </c>
      <c r="BZ97" s="302">
        <v>492</v>
      </c>
      <c r="CA97" s="300">
        <v>0</v>
      </c>
      <c r="CB97" s="300">
        <v>9876</v>
      </c>
      <c r="CC97" s="302">
        <v>556</v>
      </c>
      <c r="CD97" s="302">
        <v>4987</v>
      </c>
      <c r="CE97" s="302">
        <v>1725</v>
      </c>
      <c r="CF97" s="302">
        <v>4224</v>
      </c>
      <c r="CG97" s="302">
        <v>0</v>
      </c>
      <c r="CH97" s="300">
        <v>11492</v>
      </c>
      <c r="CI97" s="302">
        <v>828</v>
      </c>
      <c r="CJ97" s="302">
        <v>816</v>
      </c>
      <c r="CK97" s="302">
        <v>5412</v>
      </c>
      <c r="CL97" s="302">
        <v>3976</v>
      </c>
      <c r="CM97" s="302">
        <v>0</v>
      </c>
      <c r="CN97" s="300">
        <v>11032</v>
      </c>
      <c r="CO97" s="302">
        <v>583</v>
      </c>
      <c r="CP97" s="302">
        <v>589</v>
      </c>
      <c r="CQ97" s="302">
        <v>1552</v>
      </c>
      <c r="CR97" s="302">
        <v>92</v>
      </c>
      <c r="CS97" s="302">
        <v>0</v>
      </c>
      <c r="CT97" s="300">
        <v>2816</v>
      </c>
      <c r="CU97" s="302">
        <v>97</v>
      </c>
      <c r="CV97" s="302">
        <v>98</v>
      </c>
      <c r="CW97" s="302">
        <v>293</v>
      </c>
      <c r="CX97" s="302">
        <v>141</v>
      </c>
      <c r="CY97" s="302">
        <v>0</v>
      </c>
      <c r="CZ97" s="300">
        <v>629</v>
      </c>
      <c r="DA97" s="302">
        <v>97</v>
      </c>
      <c r="DB97" s="302">
        <v>97</v>
      </c>
      <c r="DC97" s="302">
        <v>292</v>
      </c>
      <c r="DD97" s="302">
        <v>293</v>
      </c>
      <c r="DE97" s="302">
        <v>0</v>
      </c>
      <c r="DF97" s="300">
        <v>779</v>
      </c>
      <c r="DG97" s="302">
        <v>235</v>
      </c>
      <c r="DH97" s="302">
        <v>0</v>
      </c>
      <c r="DI97" s="302">
        <v>0</v>
      </c>
      <c r="DJ97" s="302">
        <v>0</v>
      </c>
      <c r="DK97" s="302">
        <v>0</v>
      </c>
      <c r="DL97" s="300">
        <v>0</v>
      </c>
      <c r="DM97" s="302">
        <v>0</v>
      </c>
      <c r="DN97" s="302">
        <v>0</v>
      </c>
      <c r="DO97" s="302">
        <v>0</v>
      </c>
      <c r="DP97" s="302">
        <v>0</v>
      </c>
      <c r="DQ97" s="302">
        <v>0</v>
      </c>
      <c r="DR97" s="300">
        <v>0</v>
      </c>
      <c r="DS97" s="302">
        <v>0</v>
      </c>
      <c r="DT97" s="302">
        <v>0</v>
      </c>
      <c r="DU97" s="302">
        <v>0</v>
      </c>
      <c r="DV97" s="302">
        <v>0</v>
      </c>
      <c r="DW97" s="302">
        <v>0</v>
      </c>
      <c r="DX97" s="300">
        <v>0</v>
      </c>
      <c r="DY97" s="302">
        <v>0</v>
      </c>
      <c r="DZ97" s="302">
        <v>0</v>
      </c>
      <c r="EA97" s="302">
        <v>0</v>
      </c>
      <c r="EB97" s="302">
        <v>0</v>
      </c>
      <c r="EC97" s="302">
        <v>0</v>
      </c>
      <c r="ED97" s="300">
        <v>0</v>
      </c>
      <c r="EE97" s="302">
        <v>0</v>
      </c>
      <c r="EF97" s="302">
        <v>0</v>
      </c>
      <c r="EG97" s="302">
        <v>0</v>
      </c>
      <c r="EH97" s="302">
        <v>0</v>
      </c>
      <c r="EI97" s="302">
        <v>0</v>
      </c>
      <c r="EJ97" s="300">
        <v>0</v>
      </c>
    </row>
    <row r="98" spans="2:140">
      <c r="B98" s="236" t="s">
        <v>25</v>
      </c>
      <c r="C98" s="302">
        <v>37</v>
      </c>
      <c r="D98" s="302">
        <v>18</v>
      </c>
      <c r="E98" s="302">
        <v>55</v>
      </c>
      <c r="F98" s="302">
        <v>509</v>
      </c>
      <c r="G98" s="300">
        <v>0</v>
      </c>
      <c r="H98" s="300">
        <v>619</v>
      </c>
      <c r="I98" s="302">
        <v>0</v>
      </c>
      <c r="J98" s="302">
        <v>0</v>
      </c>
      <c r="K98" s="302">
        <v>0</v>
      </c>
      <c r="L98" s="302">
        <v>0</v>
      </c>
      <c r="M98" s="300">
        <v>0</v>
      </c>
      <c r="N98" s="300">
        <v>0</v>
      </c>
      <c r="O98" s="302">
        <v>78</v>
      </c>
      <c r="P98" s="302">
        <v>31</v>
      </c>
      <c r="Q98" s="302">
        <v>2550</v>
      </c>
      <c r="R98" s="302"/>
      <c r="S98" s="300">
        <v>44</v>
      </c>
      <c r="T98" s="300">
        <v>2703</v>
      </c>
      <c r="U98" s="302">
        <v>0</v>
      </c>
      <c r="V98" s="302">
        <v>0</v>
      </c>
      <c r="W98" s="302">
        <v>101</v>
      </c>
      <c r="X98" s="302">
        <v>0</v>
      </c>
      <c r="Y98" s="300"/>
      <c r="Z98" s="300">
        <v>101</v>
      </c>
      <c r="AA98" s="302">
        <v>0</v>
      </c>
      <c r="AB98" s="302">
        <v>0</v>
      </c>
      <c r="AC98" s="302">
        <v>0</v>
      </c>
      <c r="AD98" s="302">
        <v>101</v>
      </c>
      <c r="AE98" s="300">
        <v>0</v>
      </c>
      <c r="AF98" s="300">
        <v>101</v>
      </c>
      <c r="AG98" s="302">
        <v>0</v>
      </c>
      <c r="AH98" s="302">
        <v>0</v>
      </c>
      <c r="AI98" s="302">
        <v>0</v>
      </c>
      <c r="AJ98" s="302">
        <v>0</v>
      </c>
      <c r="AK98" s="300">
        <v>0</v>
      </c>
      <c r="AL98" s="300">
        <v>0</v>
      </c>
      <c r="AM98" s="302">
        <v>0</v>
      </c>
      <c r="AN98" s="302">
        <v>0</v>
      </c>
      <c r="AO98" s="302">
        <v>0</v>
      </c>
      <c r="AP98" s="302">
        <v>0</v>
      </c>
      <c r="AQ98" s="300">
        <v>0</v>
      </c>
      <c r="AR98" s="300">
        <v>0</v>
      </c>
      <c r="AS98" s="302">
        <v>1</v>
      </c>
      <c r="AT98" s="302">
        <v>0</v>
      </c>
      <c r="AU98" s="302">
        <v>0</v>
      </c>
      <c r="AV98" s="302">
        <v>0</v>
      </c>
      <c r="AW98" s="300">
        <v>0</v>
      </c>
      <c r="AX98" s="300">
        <v>1</v>
      </c>
      <c r="AY98" s="302">
        <v>3</v>
      </c>
      <c r="AZ98" s="302">
        <v>0</v>
      </c>
      <c r="BA98" s="302">
        <v>0</v>
      </c>
      <c r="BB98" s="302">
        <v>0</v>
      </c>
      <c r="BC98" s="300"/>
      <c r="BD98" s="300">
        <v>3</v>
      </c>
      <c r="BE98" s="302">
        <v>2</v>
      </c>
      <c r="BF98" s="302">
        <v>0</v>
      </c>
      <c r="BG98" s="302">
        <v>0</v>
      </c>
      <c r="BH98" s="302">
        <v>0</v>
      </c>
      <c r="BI98" s="302">
        <v>0</v>
      </c>
      <c r="BJ98" s="300">
        <v>2</v>
      </c>
      <c r="BK98" s="302">
        <v>1210</v>
      </c>
      <c r="BL98" s="302">
        <v>0</v>
      </c>
      <c r="BM98" s="302">
        <v>0</v>
      </c>
      <c r="BN98" s="302">
        <v>0</v>
      </c>
      <c r="BO98" s="300">
        <v>0</v>
      </c>
      <c r="BP98" s="300">
        <v>1210</v>
      </c>
      <c r="BQ98" s="302">
        <v>0</v>
      </c>
      <c r="BR98" s="302">
        <v>0</v>
      </c>
      <c r="BS98" s="302">
        <v>0</v>
      </c>
      <c r="BT98" s="302">
        <v>0</v>
      </c>
      <c r="BU98" s="300">
        <v>0</v>
      </c>
      <c r="BV98" s="300">
        <v>0</v>
      </c>
      <c r="BW98" s="302">
        <v>0</v>
      </c>
      <c r="BX98" s="302">
        <v>15248</v>
      </c>
      <c r="BY98" s="302">
        <v>0</v>
      </c>
      <c r="BZ98" s="302">
        <v>0</v>
      </c>
      <c r="CA98" s="300">
        <v>0</v>
      </c>
      <c r="CB98" s="300">
        <v>15248</v>
      </c>
      <c r="CC98" s="302">
        <v>0</v>
      </c>
      <c r="CD98" s="302">
        <v>0</v>
      </c>
      <c r="CE98" s="302">
        <v>15248</v>
      </c>
      <c r="CF98" s="302">
        <v>0</v>
      </c>
      <c r="CG98" s="302">
        <v>0</v>
      </c>
      <c r="CH98" s="300">
        <v>15248</v>
      </c>
      <c r="CI98" s="302">
        <v>68</v>
      </c>
      <c r="CJ98" s="302"/>
      <c r="CK98" s="302"/>
      <c r="CL98" s="302">
        <v>15248</v>
      </c>
      <c r="CM98" s="302">
        <v>0</v>
      </c>
      <c r="CN98" s="300">
        <v>15316</v>
      </c>
      <c r="CO98" s="302">
        <v>109</v>
      </c>
      <c r="CP98" s="302">
        <v>0</v>
      </c>
      <c r="CQ98" s="302">
        <v>0</v>
      </c>
      <c r="CR98" s="302">
        <v>0</v>
      </c>
      <c r="CS98" s="302">
        <v>0</v>
      </c>
      <c r="CT98" s="300">
        <v>109</v>
      </c>
      <c r="CU98" s="302">
        <v>115</v>
      </c>
      <c r="CV98" s="302">
        <v>0</v>
      </c>
      <c r="CW98" s="302">
        <v>0</v>
      </c>
      <c r="CX98" s="302">
        <v>0</v>
      </c>
      <c r="CY98" s="302">
        <v>0</v>
      </c>
      <c r="CZ98" s="300">
        <v>115</v>
      </c>
      <c r="DA98" s="302">
        <v>87</v>
      </c>
      <c r="DB98" s="302">
        <v>0</v>
      </c>
      <c r="DC98" s="302">
        <v>0</v>
      </c>
      <c r="DD98" s="302">
        <v>0</v>
      </c>
      <c r="DE98" s="302">
        <v>0</v>
      </c>
      <c r="DF98" s="300">
        <v>87</v>
      </c>
      <c r="DG98" s="302">
        <v>0</v>
      </c>
      <c r="DH98" s="302">
        <v>0</v>
      </c>
      <c r="DI98" s="302">
        <v>0</v>
      </c>
      <c r="DJ98" s="302">
        <v>0</v>
      </c>
      <c r="DK98" s="302">
        <v>0</v>
      </c>
      <c r="DL98" s="300">
        <v>326</v>
      </c>
      <c r="DM98" s="302">
        <v>0</v>
      </c>
      <c r="DN98" s="302">
        <v>0</v>
      </c>
      <c r="DO98" s="302">
        <v>0</v>
      </c>
      <c r="DP98" s="302">
        <v>0</v>
      </c>
      <c r="DQ98" s="302">
        <v>0</v>
      </c>
      <c r="DR98" s="300">
        <v>326</v>
      </c>
      <c r="DS98" s="302">
        <v>0</v>
      </c>
      <c r="DT98" s="302">
        <v>0</v>
      </c>
      <c r="DU98" s="302">
        <v>85</v>
      </c>
      <c r="DV98" s="302">
        <v>0</v>
      </c>
      <c r="DW98" s="302">
        <v>0</v>
      </c>
      <c r="DX98" s="300">
        <v>85</v>
      </c>
      <c r="DY98" s="302">
        <v>0</v>
      </c>
      <c r="DZ98" s="302">
        <v>0</v>
      </c>
      <c r="EA98" s="302">
        <v>0</v>
      </c>
      <c r="EB98" s="302">
        <v>85</v>
      </c>
      <c r="EC98" s="302">
        <v>0</v>
      </c>
      <c r="ED98" s="300">
        <v>85</v>
      </c>
      <c r="EE98" s="302">
        <v>0</v>
      </c>
      <c r="EF98" s="302">
        <v>0</v>
      </c>
      <c r="EG98" s="302">
        <v>0</v>
      </c>
      <c r="EH98" s="302">
        <v>85</v>
      </c>
      <c r="EI98" s="302"/>
      <c r="EJ98" s="300">
        <v>85</v>
      </c>
    </row>
    <row r="99" spans="2:140">
      <c r="B99" s="236" t="s">
        <v>191</v>
      </c>
      <c r="C99" s="302">
        <v>0</v>
      </c>
      <c r="D99" s="302">
        <v>0</v>
      </c>
      <c r="E99" s="302">
        <v>0</v>
      </c>
      <c r="F99" s="302">
        <v>0</v>
      </c>
      <c r="G99" s="302">
        <v>0</v>
      </c>
      <c r="H99" s="302">
        <v>0</v>
      </c>
      <c r="I99" s="302">
        <v>0</v>
      </c>
      <c r="J99" s="302">
        <v>0</v>
      </c>
      <c r="K99" s="302">
        <v>0</v>
      </c>
      <c r="L99" s="302">
        <v>0</v>
      </c>
      <c r="M99" s="302">
        <v>0</v>
      </c>
      <c r="N99" s="302">
        <v>0</v>
      </c>
      <c r="O99" s="302">
        <v>0</v>
      </c>
      <c r="P99" s="302">
        <v>0</v>
      </c>
      <c r="Q99" s="302">
        <v>0</v>
      </c>
      <c r="R99" s="302">
        <v>0</v>
      </c>
      <c r="S99" s="302">
        <v>0</v>
      </c>
      <c r="T99" s="302">
        <v>0</v>
      </c>
      <c r="U99" s="302">
        <v>0</v>
      </c>
      <c r="V99" s="302">
        <v>0</v>
      </c>
      <c r="W99" s="302">
        <v>0</v>
      </c>
      <c r="X99" s="302">
        <v>0</v>
      </c>
      <c r="Y99" s="302">
        <v>0</v>
      </c>
      <c r="Z99" s="302">
        <v>0</v>
      </c>
      <c r="AA99" s="302">
        <v>0</v>
      </c>
      <c r="AB99" s="302">
        <v>0</v>
      </c>
      <c r="AC99" s="302">
        <v>0</v>
      </c>
      <c r="AD99" s="302">
        <v>0</v>
      </c>
      <c r="AE99" s="302">
        <v>0</v>
      </c>
      <c r="AF99" s="302">
        <v>0</v>
      </c>
      <c r="AG99" s="302">
        <v>0</v>
      </c>
      <c r="AH99" s="302">
        <v>0</v>
      </c>
      <c r="AI99" s="302">
        <v>0</v>
      </c>
      <c r="AJ99" s="302">
        <v>0</v>
      </c>
      <c r="AK99" s="302">
        <v>0</v>
      </c>
      <c r="AL99" s="302">
        <v>0</v>
      </c>
      <c r="AM99" s="302">
        <v>0</v>
      </c>
      <c r="AN99" s="302">
        <v>0</v>
      </c>
      <c r="AO99" s="302">
        <v>0</v>
      </c>
      <c r="AP99" s="302">
        <v>0</v>
      </c>
      <c r="AQ99" s="302">
        <v>0</v>
      </c>
      <c r="AR99" s="302">
        <v>0</v>
      </c>
      <c r="AS99" s="302">
        <v>0</v>
      </c>
      <c r="AT99" s="302">
        <v>0</v>
      </c>
      <c r="AU99" s="302">
        <v>0</v>
      </c>
      <c r="AV99" s="302">
        <v>0</v>
      </c>
      <c r="AW99" s="302">
        <v>0</v>
      </c>
      <c r="AX99" s="302">
        <v>0</v>
      </c>
      <c r="AY99" s="302">
        <v>0</v>
      </c>
      <c r="AZ99" s="302">
        <v>0</v>
      </c>
      <c r="BA99" s="302">
        <v>0</v>
      </c>
      <c r="BB99" s="302">
        <v>0</v>
      </c>
      <c r="BC99" s="302">
        <v>0</v>
      </c>
      <c r="BD99" s="302">
        <v>0</v>
      </c>
      <c r="BE99" s="302">
        <v>0</v>
      </c>
      <c r="BF99" s="302">
        <v>0</v>
      </c>
      <c r="BG99" s="302">
        <v>0</v>
      </c>
      <c r="BH99" s="302">
        <v>0</v>
      </c>
      <c r="BI99" s="302">
        <v>0</v>
      </c>
      <c r="BJ99" s="302">
        <v>0</v>
      </c>
      <c r="BK99" s="302">
        <v>115</v>
      </c>
      <c r="BL99" s="302">
        <v>64</v>
      </c>
      <c r="BM99" s="302">
        <v>2877</v>
      </c>
      <c r="BN99" s="302">
        <v>0</v>
      </c>
      <c r="BO99" s="302">
        <v>0</v>
      </c>
      <c r="BP99" s="302">
        <v>3056</v>
      </c>
      <c r="BQ99" s="302">
        <v>115</v>
      </c>
      <c r="BR99" s="302">
        <v>58</v>
      </c>
      <c r="BS99" s="302">
        <v>2974</v>
      </c>
      <c r="BT99" s="302">
        <v>2876</v>
      </c>
      <c r="BU99" s="302">
        <v>0</v>
      </c>
      <c r="BV99" s="302">
        <v>6023</v>
      </c>
      <c r="BW99" s="302">
        <v>57</v>
      </c>
      <c r="BX99" s="302">
        <v>58</v>
      </c>
      <c r="BY99" s="302">
        <v>2939</v>
      </c>
      <c r="BZ99" s="302">
        <v>5851</v>
      </c>
      <c r="CA99" s="302">
        <v>0</v>
      </c>
      <c r="CB99" s="302">
        <v>8905</v>
      </c>
      <c r="CC99" s="302">
        <v>0</v>
      </c>
      <c r="CD99" s="302">
        <v>0</v>
      </c>
      <c r="CE99" s="302">
        <v>0</v>
      </c>
      <c r="CF99" s="302">
        <v>0</v>
      </c>
      <c r="CG99" s="302">
        <v>0</v>
      </c>
      <c r="CH99" s="302">
        <v>0</v>
      </c>
      <c r="CI99" s="302">
        <v>0</v>
      </c>
      <c r="CJ99" s="302">
        <v>0</v>
      </c>
      <c r="CK99" s="302">
        <v>0</v>
      </c>
      <c r="CL99" s="302">
        <v>0</v>
      </c>
      <c r="CM99" s="302">
        <v>0</v>
      </c>
      <c r="CN99" s="302">
        <v>0</v>
      </c>
      <c r="CO99" s="302">
        <v>0</v>
      </c>
      <c r="CP99" s="302">
        <v>0</v>
      </c>
      <c r="CQ99" s="302">
        <v>0</v>
      </c>
      <c r="CR99" s="302">
        <v>0</v>
      </c>
      <c r="CS99" s="302">
        <v>0</v>
      </c>
      <c r="CT99" s="302">
        <v>0</v>
      </c>
      <c r="CU99" s="302">
        <v>0</v>
      </c>
      <c r="CV99" s="302">
        <v>0</v>
      </c>
      <c r="CW99" s="302">
        <v>0</v>
      </c>
      <c r="CX99" s="302">
        <v>0</v>
      </c>
      <c r="CY99" s="302">
        <v>0</v>
      </c>
      <c r="CZ99" s="302">
        <v>0</v>
      </c>
      <c r="DA99" s="302">
        <v>0</v>
      </c>
      <c r="DB99" s="302">
        <v>0</v>
      </c>
      <c r="DC99" s="302">
        <v>0</v>
      </c>
      <c r="DD99" s="302">
        <v>0</v>
      </c>
      <c r="DE99" s="302">
        <v>0</v>
      </c>
      <c r="DF99" s="302">
        <v>0</v>
      </c>
      <c r="DG99" s="302">
        <v>0</v>
      </c>
      <c r="DH99" s="302">
        <v>0</v>
      </c>
      <c r="DI99" s="302">
        <v>0</v>
      </c>
      <c r="DJ99" s="302">
        <v>0</v>
      </c>
      <c r="DK99" s="302">
        <v>0</v>
      </c>
      <c r="DL99" s="302">
        <v>0</v>
      </c>
      <c r="DM99" s="302">
        <v>0</v>
      </c>
      <c r="DN99" s="302">
        <v>0</v>
      </c>
      <c r="DO99" s="302">
        <v>0</v>
      </c>
      <c r="DP99" s="302">
        <v>0</v>
      </c>
      <c r="DQ99" s="302">
        <v>0</v>
      </c>
      <c r="DR99" s="302">
        <v>0</v>
      </c>
      <c r="DS99" s="302">
        <v>0</v>
      </c>
      <c r="DT99" s="302">
        <v>0</v>
      </c>
      <c r="DU99" s="302">
        <v>0</v>
      </c>
      <c r="DV99" s="302">
        <v>0</v>
      </c>
      <c r="DW99" s="302">
        <v>0</v>
      </c>
      <c r="DX99" s="302">
        <v>0</v>
      </c>
      <c r="DY99" s="302">
        <v>0</v>
      </c>
      <c r="DZ99" s="302">
        <v>0</v>
      </c>
      <c r="EA99" s="302">
        <v>0</v>
      </c>
      <c r="EB99" s="302">
        <v>0</v>
      </c>
      <c r="EC99" s="302">
        <v>0</v>
      </c>
      <c r="ED99" s="302">
        <v>0</v>
      </c>
      <c r="EE99" s="302">
        <v>0</v>
      </c>
      <c r="EF99" s="302">
        <v>0</v>
      </c>
      <c r="EG99" s="302">
        <v>0</v>
      </c>
      <c r="EH99" s="302">
        <v>0</v>
      </c>
      <c r="EI99" s="302">
        <v>0</v>
      </c>
      <c r="EJ99" s="302">
        <v>0</v>
      </c>
    </row>
    <row r="100" spans="2:140">
      <c r="B100" s="236" t="s">
        <v>189</v>
      </c>
      <c r="C100" s="302">
        <v>666</v>
      </c>
      <c r="D100" s="302">
        <v>350</v>
      </c>
      <c r="E100" s="302">
        <v>1020</v>
      </c>
      <c r="F100" s="302">
        <v>1039</v>
      </c>
      <c r="G100" s="300">
        <v>0</v>
      </c>
      <c r="H100" s="300">
        <v>3075</v>
      </c>
      <c r="I100" s="302">
        <v>857</v>
      </c>
      <c r="J100" s="302">
        <v>4</v>
      </c>
      <c r="K100" s="302">
        <v>0</v>
      </c>
      <c r="L100" s="302">
        <v>0</v>
      </c>
      <c r="M100" s="300"/>
      <c r="N100" s="300">
        <v>861</v>
      </c>
      <c r="O100" s="302">
        <v>301</v>
      </c>
      <c r="P100" s="302">
        <v>174</v>
      </c>
      <c r="Q100" s="302">
        <v>76</v>
      </c>
      <c r="R100" s="302"/>
      <c r="S100" s="300"/>
      <c r="T100" s="300">
        <v>551</v>
      </c>
      <c r="U100" s="302">
        <v>422</v>
      </c>
      <c r="V100" s="302">
        <v>114</v>
      </c>
      <c r="W100" s="302">
        <v>519</v>
      </c>
      <c r="X100" s="302">
        <v>76</v>
      </c>
      <c r="Y100" s="300"/>
      <c r="Z100" s="300">
        <v>1131</v>
      </c>
      <c r="AA100" s="302">
        <v>625</v>
      </c>
      <c r="AB100" s="302">
        <v>509</v>
      </c>
      <c r="AC100" s="302">
        <v>228</v>
      </c>
      <c r="AD100" s="302">
        <v>322</v>
      </c>
      <c r="AE100" s="300">
        <v>0</v>
      </c>
      <c r="AF100" s="300">
        <v>1684</v>
      </c>
      <c r="AG100" s="302">
        <v>666</v>
      </c>
      <c r="AH100" s="302">
        <v>409</v>
      </c>
      <c r="AI100" s="302">
        <v>823</v>
      </c>
      <c r="AJ100" s="302">
        <v>0</v>
      </c>
      <c r="AK100" s="300">
        <v>0</v>
      </c>
      <c r="AL100" s="300">
        <v>1898</v>
      </c>
      <c r="AM100" s="302">
        <v>109</v>
      </c>
      <c r="AN100" s="302">
        <v>40</v>
      </c>
      <c r="AO100" s="302">
        <v>122</v>
      </c>
      <c r="AP100" s="302">
        <v>41</v>
      </c>
      <c r="AQ100" s="300">
        <v>0</v>
      </c>
      <c r="AR100" s="300">
        <v>312</v>
      </c>
      <c r="AS100" s="302">
        <v>879</v>
      </c>
      <c r="AT100" s="302">
        <v>680</v>
      </c>
      <c r="AU100" s="302">
        <v>910</v>
      </c>
      <c r="AV100" s="302">
        <v>871</v>
      </c>
      <c r="AW100" s="300">
        <v>0</v>
      </c>
      <c r="AX100" s="300">
        <v>3340</v>
      </c>
      <c r="AY100" s="302">
        <v>481</v>
      </c>
      <c r="AZ100" s="302">
        <v>180</v>
      </c>
      <c r="BA100" s="302">
        <v>1317</v>
      </c>
      <c r="BB100" s="302">
        <v>182</v>
      </c>
      <c r="BC100" s="300"/>
      <c r="BD100" s="300">
        <v>2160</v>
      </c>
      <c r="BE100" s="302">
        <v>102</v>
      </c>
      <c r="BF100" s="302">
        <v>82</v>
      </c>
      <c r="BG100" s="302">
        <v>275</v>
      </c>
      <c r="BH100" s="302">
        <v>146</v>
      </c>
      <c r="BI100" s="302">
        <v>0</v>
      </c>
      <c r="BJ100" s="300">
        <v>605</v>
      </c>
      <c r="BK100" s="302">
        <v>91</v>
      </c>
      <c r="BL100" s="302">
        <v>243</v>
      </c>
      <c r="BM100" s="302">
        <v>246</v>
      </c>
      <c r="BN100" s="302">
        <v>388</v>
      </c>
      <c r="BO100" s="300">
        <v>33</v>
      </c>
      <c r="BP100" s="300">
        <v>1001</v>
      </c>
      <c r="BQ100" s="302">
        <v>10</v>
      </c>
      <c r="BR100" s="302">
        <v>0</v>
      </c>
      <c r="BS100" s="302">
        <v>0</v>
      </c>
      <c r="BT100" s="302">
        <v>0</v>
      </c>
      <c r="BU100" s="300">
        <v>0</v>
      </c>
      <c r="BV100" s="300">
        <v>10</v>
      </c>
      <c r="BW100" s="302">
        <v>0</v>
      </c>
      <c r="BX100" s="302">
        <v>0</v>
      </c>
      <c r="BY100" s="302">
        <v>0</v>
      </c>
      <c r="BZ100" s="302">
        <v>0</v>
      </c>
      <c r="CA100" s="300">
        <v>0</v>
      </c>
      <c r="CB100" s="300">
        <v>0</v>
      </c>
      <c r="CC100" s="302">
        <v>0</v>
      </c>
      <c r="CD100" s="302">
        <v>0</v>
      </c>
      <c r="CE100" s="302">
        <v>0</v>
      </c>
      <c r="CF100" s="302">
        <v>0</v>
      </c>
      <c r="CG100" s="302">
        <v>0</v>
      </c>
      <c r="CH100" s="300">
        <v>0</v>
      </c>
      <c r="CI100" s="302">
        <v>0</v>
      </c>
      <c r="CJ100" s="302">
        <v>0</v>
      </c>
      <c r="CK100" s="302">
        <v>0</v>
      </c>
      <c r="CL100" s="302">
        <v>0</v>
      </c>
      <c r="CM100" s="302">
        <v>0</v>
      </c>
      <c r="CN100" s="300">
        <v>0</v>
      </c>
      <c r="CO100" s="302">
        <v>0</v>
      </c>
      <c r="CP100" s="302">
        <v>0</v>
      </c>
      <c r="CQ100" s="302">
        <v>0</v>
      </c>
      <c r="CR100" s="302">
        <v>0</v>
      </c>
      <c r="CS100" s="302">
        <v>0</v>
      </c>
      <c r="CT100" s="300">
        <v>0</v>
      </c>
      <c r="CU100" s="302">
        <v>0</v>
      </c>
      <c r="CV100" s="302">
        <v>0</v>
      </c>
      <c r="CW100" s="302">
        <v>0</v>
      </c>
      <c r="CX100" s="302">
        <v>0</v>
      </c>
      <c r="CY100" s="302">
        <v>0</v>
      </c>
      <c r="CZ100" s="300">
        <v>0</v>
      </c>
      <c r="DA100" s="302">
        <v>0</v>
      </c>
      <c r="DB100" s="302">
        <v>0</v>
      </c>
      <c r="DC100" s="302">
        <v>0</v>
      </c>
      <c r="DD100" s="302">
        <v>0</v>
      </c>
      <c r="DE100" s="302">
        <v>0</v>
      </c>
      <c r="DF100" s="300">
        <v>0</v>
      </c>
      <c r="DG100" s="302">
        <v>0</v>
      </c>
      <c r="DH100" s="302">
        <v>0</v>
      </c>
      <c r="DI100" s="302">
        <v>0</v>
      </c>
      <c r="DJ100" s="302">
        <v>0</v>
      </c>
      <c r="DK100" s="302">
        <v>0</v>
      </c>
      <c r="DL100" s="300">
        <v>0</v>
      </c>
      <c r="DM100" s="302">
        <v>0</v>
      </c>
      <c r="DN100" s="302">
        <v>0</v>
      </c>
      <c r="DO100" s="302">
        <v>0</v>
      </c>
      <c r="DP100" s="302">
        <v>0</v>
      </c>
      <c r="DQ100" s="302">
        <v>0</v>
      </c>
      <c r="DR100" s="300">
        <v>0</v>
      </c>
      <c r="DS100" s="302">
        <v>0</v>
      </c>
      <c r="DT100" s="302">
        <v>0</v>
      </c>
      <c r="DU100" s="302">
        <v>0</v>
      </c>
      <c r="DV100" s="302">
        <v>0</v>
      </c>
      <c r="DW100" s="302">
        <v>0</v>
      </c>
      <c r="DX100" s="300">
        <v>0</v>
      </c>
      <c r="DY100" s="302">
        <v>0</v>
      </c>
      <c r="DZ100" s="302">
        <v>0</v>
      </c>
      <c r="EA100" s="302">
        <v>0</v>
      </c>
      <c r="EB100" s="302">
        <v>0</v>
      </c>
      <c r="EC100" s="302">
        <v>0</v>
      </c>
      <c r="ED100" s="300">
        <v>0</v>
      </c>
      <c r="EE100" s="302">
        <v>0</v>
      </c>
      <c r="EF100" s="302">
        <v>0</v>
      </c>
      <c r="EG100" s="302">
        <v>0</v>
      </c>
      <c r="EH100" s="302">
        <v>0</v>
      </c>
      <c r="EI100" s="302">
        <v>0</v>
      </c>
      <c r="EJ100" s="300">
        <v>0</v>
      </c>
    </row>
    <row r="101" spans="2:140" ht="12.75" thickBot="1">
      <c r="B101" s="236" t="s">
        <v>28</v>
      </c>
      <c r="C101" s="302">
        <v>4</v>
      </c>
      <c r="D101" s="302">
        <v>2</v>
      </c>
      <c r="E101" s="302">
        <v>1</v>
      </c>
      <c r="F101" s="302">
        <v>0</v>
      </c>
      <c r="G101" s="300">
        <v>0</v>
      </c>
      <c r="H101" s="300">
        <v>7</v>
      </c>
      <c r="I101" s="302">
        <v>2</v>
      </c>
      <c r="J101" s="302">
        <v>2</v>
      </c>
      <c r="K101" s="302">
        <v>2</v>
      </c>
      <c r="L101" s="302"/>
      <c r="M101" s="300"/>
      <c r="N101" s="300">
        <v>6</v>
      </c>
      <c r="O101" s="302">
        <v>7</v>
      </c>
      <c r="P101" s="302">
        <v>2</v>
      </c>
      <c r="Q101" s="302">
        <v>6</v>
      </c>
      <c r="R101" s="302">
        <v>2</v>
      </c>
      <c r="S101" s="300"/>
      <c r="T101" s="300">
        <v>17</v>
      </c>
      <c r="U101" s="302">
        <v>1</v>
      </c>
      <c r="V101" s="302">
        <v>0</v>
      </c>
      <c r="W101" s="302">
        <v>16</v>
      </c>
      <c r="X101" s="302">
        <v>8</v>
      </c>
      <c r="Y101" s="300"/>
      <c r="Z101" s="300">
        <v>25</v>
      </c>
      <c r="AA101" s="302">
        <v>0</v>
      </c>
      <c r="AB101" s="302">
        <v>0</v>
      </c>
      <c r="AC101" s="302">
        <v>0</v>
      </c>
      <c r="AD101" s="302">
        <v>9</v>
      </c>
      <c r="AE101" s="300">
        <v>0</v>
      </c>
      <c r="AF101" s="300">
        <v>9</v>
      </c>
      <c r="AG101" s="302">
        <v>0</v>
      </c>
      <c r="AH101" s="302">
        <v>0</v>
      </c>
      <c r="AI101" s="302">
        <v>0</v>
      </c>
      <c r="AJ101" s="302">
        <v>3795</v>
      </c>
      <c r="AK101" s="300">
        <v>0</v>
      </c>
      <c r="AL101" s="300">
        <v>0</v>
      </c>
      <c r="AM101" s="302">
        <v>0</v>
      </c>
      <c r="AN101" s="302">
        <v>0</v>
      </c>
      <c r="AO101" s="302">
        <v>0</v>
      </c>
      <c r="AP101" s="302">
        <v>0</v>
      </c>
      <c r="AQ101" s="300">
        <v>0</v>
      </c>
      <c r="AR101" s="300">
        <v>0</v>
      </c>
      <c r="AS101" s="302">
        <v>67</v>
      </c>
      <c r="AT101" s="302">
        <v>2</v>
      </c>
      <c r="AU101" s="302">
        <v>0</v>
      </c>
      <c r="AV101" s="302">
        <v>0</v>
      </c>
      <c r="AW101" s="300">
        <v>0</v>
      </c>
      <c r="AX101" s="300">
        <v>69</v>
      </c>
      <c r="AY101" s="302">
        <v>217</v>
      </c>
      <c r="AZ101" s="302">
        <v>13</v>
      </c>
      <c r="BA101" s="302">
        <v>2</v>
      </c>
      <c r="BB101" s="302">
        <v>0</v>
      </c>
      <c r="BC101" s="300"/>
      <c r="BD101" s="300">
        <v>232</v>
      </c>
      <c r="BE101" s="302">
        <v>23</v>
      </c>
      <c r="BF101" s="302">
        <v>6</v>
      </c>
      <c r="BG101" s="302">
        <v>0</v>
      </c>
      <c r="BH101" s="302">
        <v>0</v>
      </c>
      <c r="BI101" s="302">
        <v>0</v>
      </c>
      <c r="BJ101" s="300">
        <v>29</v>
      </c>
      <c r="BK101" s="302">
        <v>30</v>
      </c>
      <c r="BL101" s="302">
        <v>10</v>
      </c>
      <c r="BM101" s="302">
        <v>0</v>
      </c>
      <c r="BN101" s="302">
        <v>0</v>
      </c>
      <c r="BO101" s="300">
        <v>0</v>
      </c>
      <c r="BP101" s="300">
        <v>40</v>
      </c>
      <c r="BQ101" s="302">
        <v>20</v>
      </c>
      <c r="BR101" s="302">
        <v>8</v>
      </c>
      <c r="BS101" s="302">
        <v>0</v>
      </c>
      <c r="BT101" s="302">
        <v>0</v>
      </c>
      <c r="BU101" s="300">
        <v>0</v>
      </c>
      <c r="BV101" s="300">
        <v>28</v>
      </c>
      <c r="BW101" s="302">
        <v>0</v>
      </c>
      <c r="BX101" s="302">
        <v>52319</v>
      </c>
      <c r="BY101" s="302">
        <v>0</v>
      </c>
      <c r="BZ101" s="302">
        <v>0</v>
      </c>
      <c r="CA101" s="300">
        <v>0</v>
      </c>
      <c r="CB101" s="300">
        <v>52319</v>
      </c>
      <c r="CC101" s="302">
        <v>0</v>
      </c>
      <c r="CD101" s="302">
        <v>0</v>
      </c>
      <c r="CE101" s="302">
        <v>52319</v>
      </c>
      <c r="CF101" s="302">
        <v>0</v>
      </c>
      <c r="CG101" s="302">
        <v>0</v>
      </c>
      <c r="CH101" s="300">
        <v>52319</v>
      </c>
      <c r="CI101" s="302">
        <v>0</v>
      </c>
      <c r="CJ101" s="302">
        <v>0</v>
      </c>
      <c r="CK101" s="302">
        <v>0</v>
      </c>
      <c r="CL101" s="302">
        <v>52319</v>
      </c>
      <c r="CM101" s="302">
        <v>0</v>
      </c>
      <c r="CN101" s="300">
        <v>52319</v>
      </c>
      <c r="CO101" s="302">
        <v>0</v>
      </c>
      <c r="CP101" s="302">
        <v>0</v>
      </c>
      <c r="CQ101" s="302">
        <v>0</v>
      </c>
      <c r="CR101" s="302">
        <v>0</v>
      </c>
      <c r="CS101" s="302">
        <v>0</v>
      </c>
      <c r="CT101" s="300">
        <v>0</v>
      </c>
      <c r="CU101" s="302">
        <v>0</v>
      </c>
      <c r="CV101" s="302">
        <v>0</v>
      </c>
      <c r="CW101" s="302">
        <v>0</v>
      </c>
      <c r="CX101" s="302">
        <v>0</v>
      </c>
      <c r="CY101" s="302">
        <v>0</v>
      </c>
      <c r="CZ101" s="300">
        <v>0</v>
      </c>
      <c r="DA101" s="302">
        <v>0</v>
      </c>
      <c r="DB101" s="302">
        <v>0</v>
      </c>
      <c r="DC101" s="302">
        <v>0</v>
      </c>
      <c r="DD101" s="302">
        <v>0</v>
      </c>
      <c r="DE101" s="302">
        <v>0</v>
      </c>
      <c r="DF101" s="300">
        <v>0</v>
      </c>
      <c r="DG101" s="302">
        <v>96</v>
      </c>
      <c r="DH101" s="302">
        <v>96</v>
      </c>
      <c r="DI101" s="302">
        <v>290</v>
      </c>
      <c r="DJ101" s="302">
        <v>585</v>
      </c>
      <c r="DK101" s="302">
        <v>0</v>
      </c>
      <c r="DL101" s="300">
        <v>1067</v>
      </c>
      <c r="DM101" s="302">
        <v>0</v>
      </c>
      <c r="DN101" s="302">
        <v>0</v>
      </c>
      <c r="DO101" s="302">
        <v>0</v>
      </c>
      <c r="DP101" s="302">
        <v>0</v>
      </c>
      <c r="DQ101" s="302">
        <v>0</v>
      </c>
      <c r="DR101" s="300">
        <v>0</v>
      </c>
      <c r="DS101" s="302">
        <v>0</v>
      </c>
      <c r="DT101" s="302">
        <v>0</v>
      </c>
      <c r="DU101" s="302">
        <v>0</v>
      </c>
      <c r="DV101" s="302">
        <v>0</v>
      </c>
      <c r="DW101" s="302">
        <v>0</v>
      </c>
      <c r="DX101" s="300">
        <v>0</v>
      </c>
      <c r="DY101" s="302">
        <v>0</v>
      </c>
      <c r="DZ101" s="302">
        <v>0</v>
      </c>
      <c r="EA101" s="302">
        <v>0</v>
      </c>
      <c r="EB101" s="302">
        <v>0</v>
      </c>
      <c r="EC101" s="302">
        <v>0</v>
      </c>
      <c r="ED101" s="300">
        <v>0</v>
      </c>
      <c r="EE101" s="302">
        <v>0</v>
      </c>
      <c r="EF101" s="302">
        <v>0</v>
      </c>
      <c r="EG101" s="302">
        <v>0</v>
      </c>
      <c r="EH101" s="302">
        <v>0</v>
      </c>
      <c r="EI101" s="302">
        <v>0</v>
      </c>
      <c r="EJ101" s="300">
        <v>0</v>
      </c>
    </row>
    <row r="102" spans="2:140" ht="12.75" thickTop="1">
      <c r="B102" s="238" t="s">
        <v>29</v>
      </c>
      <c r="C102" s="305">
        <v>7465</v>
      </c>
      <c r="D102" s="305">
        <v>3248</v>
      </c>
      <c r="E102" s="305">
        <v>6990</v>
      </c>
      <c r="F102" s="305">
        <v>8805</v>
      </c>
      <c r="G102" s="305">
        <v>1212</v>
      </c>
      <c r="H102" s="305">
        <v>27720</v>
      </c>
      <c r="I102" s="305">
        <v>34399</v>
      </c>
      <c r="J102" s="305">
        <v>3626</v>
      </c>
      <c r="K102" s="305">
        <v>7006</v>
      </c>
      <c r="L102" s="305">
        <v>4684</v>
      </c>
      <c r="M102" s="305">
        <v>0</v>
      </c>
      <c r="N102" s="305">
        <v>49715</v>
      </c>
      <c r="O102" s="305">
        <f t="shared" ref="O102:T102" si="271">O96+O90+O85+O76</f>
        <v>5862</v>
      </c>
      <c r="P102" s="305">
        <f t="shared" si="271"/>
        <v>1564</v>
      </c>
      <c r="Q102" s="305">
        <f t="shared" si="271"/>
        <v>16823</v>
      </c>
      <c r="R102" s="305">
        <f t="shared" si="271"/>
        <v>8543</v>
      </c>
      <c r="S102" s="305">
        <f t="shared" si="271"/>
        <v>44</v>
      </c>
      <c r="T102" s="305">
        <f t="shared" si="271"/>
        <v>32836</v>
      </c>
      <c r="U102" s="305">
        <f t="shared" ref="U102:Z102" si="272">U96+U90+U85+U76</f>
        <v>19834</v>
      </c>
      <c r="V102" s="305">
        <f t="shared" si="272"/>
        <v>6679</v>
      </c>
      <c r="W102" s="305">
        <f t="shared" si="272"/>
        <v>6985</v>
      </c>
      <c r="X102" s="305">
        <f t="shared" si="272"/>
        <v>19599</v>
      </c>
      <c r="Y102" s="305">
        <f t="shared" si="272"/>
        <v>0</v>
      </c>
      <c r="Z102" s="305">
        <f t="shared" si="272"/>
        <v>53097</v>
      </c>
      <c r="AA102" s="305">
        <f t="shared" ref="AA102:BV102" si="273">AA96+AA90+AA85+AA76+AA81</f>
        <v>32136</v>
      </c>
      <c r="AB102" s="305">
        <f t="shared" si="273"/>
        <v>4437</v>
      </c>
      <c r="AC102" s="305">
        <f t="shared" si="273"/>
        <v>12194</v>
      </c>
      <c r="AD102" s="305">
        <f t="shared" si="273"/>
        <v>13802</v>
      </c>
      <c r="AE102" s="305">
        <f t="shared" si="273"/>
        <v>0</v>
      </c>
      <c r="AF102" s="305">
        <f t="shared" si="273"/>
        <v>62569</v>
      </c>
      <c r="AG102" s="305">
        <f t="shared" si="273"/>
        <v>15764</v>
      </c>
      <c r="AH102" s="305">
        <f t="shared" si="273"/>
        <v>62455</v>
      </c>
      <c r="AI102" s="305">
        <f t="shared" si="273"/>
        <v>46046</v>
      </c>
      <c r="AJ102" s="305">
        <f t="shared" si="273"/>
        <v>162206</v>
      </c>
      <c r="AK102" s="305">
        <f t="shared" si="273"/>
        <v>0</v>
      </c>
      <c r="AL102" s="305">
        <f t="shared" si="273"/>
        <v>282676</v>
      </c>
      <c r="AM102" s="305">
        <f t="shared" si="273"/>
        <v>30587</v>
      </c>
      <c r="AN102" s="305">
        <f t="shared" si="273"/>
        <v>2575</v>
      </c>
      <c r="AO102" s="305">
        <f t="shared" si="273"/>
        <v>72088</v>
      </c>
      <c r="AP102" s="305">
        <f t="shared" si="273"/>
        <v>102094</v>
      </c>
      <c r="AQ102" s="305">
        <f t="shared" si="273"/>
        <v>0</v>
      </c>
      <c r="AR102" s="305">
        <f t="shared" si="273"/>
        <v>207344</v>
      </c>
      <c r="AS102" s="305">
        <f t="shared" si="273"/>
        <v>21884</v>
      </c>
      <c r="AT102" s="305">
        <f t="shared" si="273"/>
        <v>3331</v>
      </c>
      <c r="AU102" s="305">
        <f t="shared" si="273"/>
        <v>36869</v>
      </c>
      <c r="AV102" s="305">
        <f t="shared" si="273"/>
        <v>107382</v>
      </c>
      <c r="AW102" s="305">
        <f t="shared" si="273"/>
        <v>2</v>
      </c>
      <c r="AX102" s="305">
        <f t="shared" si="273"/>
        <v>169468</v>
      </c>
      <c r="AY102" s="305">
        <f t="shared" si="273"/>
        <v>7749</v>
      </c>
      <c r="AZ102" s="305">
        <f t="shared" si="273"/>
        <v>8287</v>
      </c>
      <c r="BA102" s="305">
        <f t="shared" si="273"/>
        <v>24989</v>
      </c>
      <c r="BB102" s="305">
        <f t="shared" si="273"/>
        <v>104796</v>
      </c>
      <c r="BC102" s="305">
        <f t="shared" si="273"/>
        <v>8578</v>
      </c>
      <c r="BD102" s="305">
        <f t="shared" si="273"/>
        <v>154399</v>
      </c>
      <c r="BE102" s="305">
        <f t="shared" si="273"/>
        <v>4399</v>
      </c>
      <c r="BF102" s="305">
        <f t="shared" si="273"/>
        <v>1057</v>
      </c>
      <c r="BG102" s="305">
        <f t="shared" si="273"/>
        <v>19526</v>
      </c>
      <c r="BH102" s="305">
        <f t="shared" si="273"/>
        <v>16795</v>
      </c>
      <c r="BI102" s="305">
        <f t="shared" si="273"/>
        <v>0</v>
      </c>
      <c r="BJ102" s="305">
        <f t="shared" si="273"/>
        <v>41777</v>
      </c>
      <c r="BK102" s="305">
        <f t="shared" si="273"/>
        <v>8051</v>
      </c>
      <c r="BL102" s="305">
        <f t="shared" si="273"/>
        <v>1689</v>
      </c>
      <c r="BM102" s="305">
        <f t="shared" si="273"/>
        <v>11346</v>
      </c>
      <c r="BN102" s="305">
        <f t="shared" si="273"/>
        <v>18784</v>
      </c>
      <c r="BO102" s="305">
        <f t="shared" si="273"/>
        <v>7280</v>
      </c>
      <c r="BP102" s="305">
        <f t="shared" si="273"/>
        <v>47150</v>
      </c>
      <c r="BQ102" s="305">
        <f t="shared" si="273"/>
        <v>9059</v>
      </c>
      <c r="BR102" s="305">
        <f t="shared" si="273"/>
        <v>557</v>
      </c>
      <c r="BS102" s="305">
        <f t="shared" si="273"/>
        <v>6308</v>
      </c>
      <c r="BT102" s="305">
        <f t="shared" si="273"/>
        <v>23376</v>
      </c>
      <c r="BU102" s="305">
        <f t="shared" si="273"/>
        <v>0</v>
      </c>
      <c r="BV102" s="305">
        <f t="shared" si="273"/>
        <v>39300</v>
      </c>
      <c r="BW102" s="305">
        <f t="shared" ref="BW102:CB102" si="274">BW96+BW90+BW85+BW76+BW81</f>
        <v>7782</v>
      </c>
      <c r="BX102" s="305">
        <f t="shared" si="274"/>
        <v>87860</v>
      </c>
      <c r="BY102" s="305">
        <f t="shared" si="274"/>
        <v>8535</v>
      </c>
      <c r="BZ102" s="305">
        <f t="shared" si="274"/>
        <v>6879</v>
      </c>
      <c r="CA102" s="305">
        <f t="shared" si="274"/>
        <v>0</v>
      </c>
      <c r="CB102" s="305">
        <f t="shared" si="274"/>
        <v>111056</v>
      </c>
      <c r="CC102" s="305">
        <f t="shared" ref="CC102:CH102" si="275">CC96+CC90+CC85+CC76+CC81</f>
        <v>3469</v>
      </c>
      <c r="CD102" s="305">
        <f t="shared" si="275"/>
        <v>5593</v>
      </c>
      <c r="CE102" s="305">
        <f t="shared" si="275"/>
        <v>83119</v>
      </c>
      <c r="CF102" s="305">
        <f t="shared" si="275"/>
        <v>6201</v>
      </c>
      <c r="CG102" s="305">
        <f t="shared" si="275"/>
        <v>0</v>
      </c>
      <c r="CH102" s="305">
        <f t="shared" si="275"/>
        <v>102674</v>
      </c>
      <c r="CI102" s="305">
        <f t="shared" ref="CI102:CN102" si="276">CI96+CI90+CI85+CI76+CI81</f>
        <v>2181</v>
      </c>
      <c r="CJ102" s="305">
        <f t="shared" si="276"/>
        <v>24070</v>
      </c>
      <c r="CK102" s="305">
        <f t="shared" si="276"/>
        <v>8763</v>
      </c>
      <c r="CL102" s="305">
        <f t="shared" si="276"/>
        <v>86946</v>
      </c>
      <c r="CM102" s="305">
        <f t="shared" si="276"/>
        <v>0</v>
      </c>
      <c r="CN102" s="305">
        <f t="shared" si="276"/>
        <v>121962</v>
      </c>
      <c r="CO102" s="305">
        <f t="shared" ref="CO102:CT102" si="277">CO96+CO90+CO85+CO76+CO81</f>
        <v>12070</v>
      </c>
      <c r="CP102" s="305">
        <f t="shared" si="277"/>
        <v>1783</v>
      </c>
      <c r="CQ102" s="305">
        <f t="shared" si="277"/>
        <v>26963</v>
      </c>
      <c r="CR102" s="305">
        <f t="shared" si="277"/>
        <v>487</v>
      </c>
      <c r="CS102" s="305">
        <f t="shared" si="277"/>
        <v>0</v>
      </c>
      <c r="CT102" s="305">
        <f t="shared" si="277"/>
        <v>41302</v>
      </c>
      <c r="CU102" s="305">
        <f t="shared" ref="CU102:CZ102" si="278">CU96+CU90+CU85+CU76+CU81</f>
        <v>10934</v>
      </c>
      <c r="CV102" s="305">
        <f t="shared" si="278"/>
        <v>1633</v>
      </c>
      <c r="CW102" s="305">
        <f t="shared" si="278"/>
        <v>33150</v>
      </c>
      <c r="CX102" s="305">
        <f t="shared" si="278"/>
        <v>26310</v>
      </c>
      <c r="CY102" s="305">
        <f t="shared" si="278"/>
        <v>0</v>
      </c>
      <c r="CZ102" s="305">
        <f t="shared" si="278"/>
        <v>72027</v>
      </c>
      <c r="DA102" s="305">
        <f t="shared" ref="DA102:DF102" si="279">DA96+DA90+DA85+DA76+DA81</f>
        <v>2199</v>
      </c>
      <c r="DB102" s="305">
        <f t="shared" si="279"/>
        <v>3328</v>
      </c>
      <c r="DC102" s="305">
        <f t="shared" si="279"/>
        <v>8602</v>
      </c>
      <c r="DD102" s="305">
        <f t="shared" si="279"/>
        <v>738</v>
      </c>
      <c r="DE102" s="305">
        <f t="shared" si="279"/>
        <v>0</v>
      </c>
      <c r="DF102" s="305">
        <f t="shared" si="279"/>
        <v>14867</v>
      </c>
      <c r="DG102" s="305">
        <f t="shared" ref="DG102:DL102" si="280">DG96+DG90+DG85+DG76+DG81</f>
        <v>999</v>
      </c>
      <c r="DH102" s="305">
        <f t="shared" si="280"/>
        <v>1495</v>
      </c>
      <c r="DI102" s="305">
        <f t="shared" si="280"/>
        <v>3770</v>
      </c>
      <c r="DJ102" s="305">
        <f t="shared" si="280"/>
        <v>2728</v>
      </c>
      <c r="DK102" s="305">
        <f t="shared" si="280"/>
        <v>0</v>
      </c>
      <c r="DL102" s="305">
        <f t="shared" si="280"/>
        <v>9083</v>
      </c>
      <c r="DM102" s="305">
        <f t="shared" ref="DM102:DR102" si="281">DM96+DM90+DM85+DM76+DM81</f>
        <v>7669</v>
      </c>
      <c r="DN102" s="305">
        <f t="shared" si="281"/>
        <v>237</v>
      </c>
      <c r="DO102" s="305">
        <f t="shared" si="281"/>
        <v>12933</v>
      </c>
      <c r="DP102" s="305">
        <f t="shared" si="281"/>
        <v>5471</v>
      </c>
      <c r="DQ102" s="305">
        <f t="shared" si="281"/>
        <v>8</v>
      </c>
      <c r="DR102" s="305">
        <f t="shared" si="281"/>
        <v>26644</v>
      </c>
      <c r="DS102" s="305">
        <f t="shared" ref="DS102:DX102" si="282">DS96+DS90+DS85+DS76+DS81</f>
        <v>1679</v>
      </c>
      <c r="DT102" s="305">
        <f t="shared" si="282"/>
        <v>998</v>
      </c>
      <c r="DU102" s="305">
        <f t="shared" si="282"/>
        <v>864</v>
      </c>
      <c r="DV102" s="305">
        <f t="shared" si="282"/>
        <v>1226</v>
      </c>
      <c r="DW102" s="305">
        <f t="shared" si="282"/>
        <v>72</v>
      </c>
      <c r="DX102" s="305">
        <f t="shared" si="282"/>
        <v>4839</v>
      </c>
      <c r="DY102" s="305">
        <f t="shared" ref="DY102:ED102" si="283">DY96+DY90+DY85+DY76+DY81</f>
        <v>38007</v>
      </c>
      <c r="DZ102" s="305">
        <f t="shared" si="283"/>
        <v>11350</v>
      </c>
      <c r="EA102" s="305">
        <f t="shared" si="283"/>
        <v>429</v>
      </c>
      <c r="EB102" s="305">
        <f t="shared" si="283"/>
        <v>395</v>
      </c>
      <c r="EC102" s="305">
        <f t="shared" si="283"/>
        <v>113</v>
      </c>
      <c r="ED102" s="305">
        <f t="shared" si="283"/>
        <v>50294</v>
      </c>
      <c r="EE102" s="305">
        <f t="shared" ref="EE102:EJ102" si="284">EE96+EE90+EE85+EE76+EE81</f>
        <v>3269</v>
      </c>
      <c r="EF102" s="305">
        <f t="shared" si="284"/>
        <v>1114</v>
      </c>
      <c r="EG102" s="305">
        <f t="shared" si="284"/>
        <v>39327</v>
      </c>
      <c r="EH102" s="305">
        <f t="shared" si="284"/>
        <v>2306</v>
      </c>
      <c r="EI102" s="305">
        <f t="shared" si="284"/>
        <v>1220</v>
      </c>
      <c r="EJ102" s="305">
        <f t="shared" si="284"/>
        <v>47236</v>
      </c>
    </row>
    <row r="105" spans="2:140" ht="12.75" customHeight="1">
      <c r="B105" s="239" t="s">
        <v>414</v>
      </c>
      <c r="H105" s="240"/>
      <c r="I105" s="240"/>
      <c r="J105" s="240"/>
      <c r="K105" s="240"/>
      <c r="L105" s="240"/>
      <c r="M105" s="240"/>
      <c r="N105" s="240"/>
      <c r="O105" s="240"/>
      <c r="P105" s="240"/>
      <c r="Q105" s="240"/>
      <c r="R105" s="240"/>
      <c r="S105" s="240"/>
      <c r="T105" s="240"/>
    </row>
    <row r="107" spans="2:140">
      <c r="C107" s="230"/>
      <c r="D107" s="231"/>
      <c r="E107" s="231"/>
      <c r="F107" s="231"/>
      <c r="G107" s="231"/>
      <c r="H107" s="231"/>
      <c r="I107" s="231"/>
      <c r="J107" s="231"/>
      <c r="K107" s="231"/>
      <c r="L107" s="231"/>
      <c r="M107" s="231"/>
      <c r="N107" s="231"/>
      <c r="O107" s="231"/>
      <c r="P107" s="231"/>
      <c r="Q107" s="231"/>
      <c r="R107" s="231"/>
      <c r="S107" s="231"/>
      <c r="T107" s="231"/>
      <c r="U107" s="231"/>
      <c r="V107" s="231"/>
      <c r="W107" s="231"/>
      <c r="X107" s="231"/>
      <c r="Y107" s="231" t="s">
        <v>0</v>
      </c>
    </row>
    <row r="108" spans="2:140" ht="34.5" thickBot="1">
      <c r="B108" s="249"/>
      <c r="C108" s="249" t="s">
        <v>190</v>
      </c>
      <c r="D108" s="249" t="s">
        <v>432</v>
      </c>
      <c r="E108" s="249" t="s">
        <v>436</v>
      </c>
      <c r="F108" s="249" t="s">
        <v>441</v>
      </c>
      <c r="G108" s="249" t="s">
        <v>444</v>
      </c>
      <c r="H108" s="249" t="s">
        <v>453</v>
      </c>
      <c r="I108" s="249" t="s">
        <v>465</v>
      </c>
      <c r="J108" s="249" t="s">
        <v>504</v>
      </c>
      <c r="K108" s="249" t="s">
        <v>532</v>
      </c>
      <c r="L108" s="249" t="s">
        <v>538</v>
      </c>
      <c r="M108" s="249" t="s">
        <v>542</v>
      </c>
      <c r="N108" s="249" t="s">
        <v>546</v>
      </c>
      <c r="O108" s="249" t="s">
        <v>551</v>
      </c>
      <c r="P108" s="249" t="s">
        <v>556</v>
      </c>
      <c r="Q108" s="249" t="s">
        <v>558</v>
      </c>
      <c r="R108" s="249" t="s">
        <v>560</v>
      </c>
      <c r="S108" s="249" t="s">
        <v>565</v>
      </c>
      <c r="T108" s="249" t="s">
        <v>566</v>
      </c>
      <c r="U108" s="249" t="s">
        <v>568</v>
      </c>
      <c r="V108" s="249" t="s">
        <v>570</v>
      </c>
      <c r="W108" s="249" t="s">
        <v>573</v>
      </c>
      <c r="X108" s="249" t="s">
        <v>576</v>
      </c>
      <c r="Y108" s="249" t="s">
        <v>579</v>
      </c>
    </row>
    <row r="109" spans="2:140">
      <c r="B109" s="236" t="s">
        <v>23</v>
      </c>
      <c r="C109" s="300">
        <v>7125</v>
      </c>
      <c r="D109" s="300">
        <v>1116</v>
      </c>
      <c r="E109" s="300">
        <v>0</v>
      </c>
      <c r="F109" s="300">
        <v>0</v>
      </c>
      <c r="G109" s="300">
        <v>0</v>
      </c>
      <c r="H109" s="300">
        <v>0</v>
      </c>
      <c r="I109" s="300">
        <v>0</v>
      </c>
      <c r="J109" s="300">
        <v>0</v>
      </c>
      <c r="K109" s="300">
        <v>0</v>
      </c>
      <c r="L109" s="300">
        <v>0</v>
      </c>
      <c r="M109" s="300">
        <v>0</v>
      </c>
      <c r="N109" s="300">
        <v>0</v>
      </c>
      <c r="O109" s="300">
        <v>0</v>
      </c>
      <c r="P109" s="300">
        <v>0</v>
      </c>
      <c r="Q109" s="300">
        <v>0</v>
      </c>
      <c r="R109" s="300">
        <v>0</v>
      </c>
      <c r="S109" s="300">
        <v>0</v>
      </c>
      <c r="T109" s="300">
        <v>0</v>
      </c>
      <c r="U109" s="300">
        <v>0</v>
      </c>
      <c r="V109" s="300">
        <v>0</v>
      </c>
      <c r="W109" s="300">
        <v>0</v>
      </c>
      <c r="X109" s="300">
        <v>0</v>
      </c>
      <c r="Y109" s="300">
        <v>0</v>
      </c>
    </row>
    <row r="110" spans="2:140">
      <c r="B110" s="236" t="s">
        <v>24</v>
      </c>
      <c r="C110" s="300">
        <v>12329</v>
      </c>
      <c r="D110" s="300">
        <v>424</v>
      </c>
      <c r="E110" s="300">
        <v>3209</v>
      </c>
      <c r="F110" s="300">
        <v>1357</v>
      </c>
      <c r="G110" s="300">
        <v>4953</v>
      </c>
      <c r="H110" s="300">
        <v>8037</v>
      </c>
      <c r="I110" s="300">
        <v>8599</v>
      </c>
      <c r="J110" s="300">
        <v>1264</v>
      </c>
      <c r="K110" s="300">
        <v>6134</v>
      </c>
      <c r="L110" s="300">
        <v>15738</v>
      </c>
      <c r="M110" s="300">
        <v>911</v>
      </c>
      <c r="N110" s="300">
        <v>262</v>
      </c>
      <c r="O110" s="300">
        <v>313</v>
      </c>
      <c r="P110" s="300">
        <v>8308</v>
      </c>
      <c r="Q110" s="300">
        <v>5039</v>
      </c>
      <c r="R110" s="300">
        <v>17387</v>
      </c>
      <c r="S110" s="300">
        <v>5776</v>
      </c>
      <c r="T110" s="300">
        <v>83614</v>
      </c>
      <c r="U110" s="300">
        <v>0</v>
      </c>
      <c r="V110" s="300">
        <v>4054</v>
      </c>
      <c r="W110" s="300">
        <v>14948</v>
      </c>
      <c r="X110" s="300">
        <v>14948</v>
      </c>
      <c r="Y110" s="300">
        <v>0</v>
      </c>
    </row>
    <row r="111" spans="2:140">
      <c r="B111" s="236" t="s">
        <v>25</v>
      </c>
      <c r="C111" s="300">
        <v>0</v>
      </c>
      <c r="D111" s="300">
        <v>0</v>
      </c>
      <c r="E111" s="300">
        <v>0</v>
      </c>
      <c r="F111" s="300">
        <v>0</v>
      </c>
      <c r="G111" s="300">
        <v>8034</v>
      </c>
      <c r="H111" s="300">
        <v>13642</v>
      </c>
      <c r="I111" s="300">
        <v>17419</v>
      </c>
      <c r="J111" s="300">
        <v>13368</v>
      </c>
      <c r="K111" s="300">
        <v>19460</v>
      </c>
      <c r="L111" s="300">
        <v>100774</v>
      </c>
      <c r="M111" s="300">
        <v>946</v>
      </c>
      <c r="N111" s="300">
        <v>1949</v>
      </c>
      <c r="O111" s="300">
        <v>639</v>
      </c>
      <c r="P111" s="300">
        <v>0</v>
      </c>
      <c r="Q111" s="300">
        <v>749</v>
      </c>
      <c r="R111" s="300">
        <v>21184</v>
      </c>
      <c r="S111" s="300">
        <v>6</v>
      </c>
      <c r="T111" s="300">
        <v>0</v>
      </c>
      <c r="U111" s="300">
        <v>0</v>
      </c>
      <c r="V111" s="300">
        <v>0</v>
      </c>
      <c r="W111" s="300">
        <v>0</v>
      </c>
      <c r="X111" s="300">
        <v>5850</v>
      </c>
      <c r="Y111" s="300">
        <v>0</v>
      </c>
    </row>
    <row r="112" spans="2:140">
      <c r="B112" s="236" t="s">
        <v>191</v>
      </c>
      <c r="C112" s="300">
        <v>0</v>
      </c>
      <c r="D112" s="300">
        <v>0</v>
      </c>
      <c r="E112" s="300">
        <v>0</v>
      </c>
      <c r="F112" s="300">
        <v>0</v>
      </c>
      <c r="G112" s="300">
        <v>0</v>
      </c>
      <c r="H112" s="300">
        <v>291</v>
      </c>
      <c r="I112" s="300">
        <v>291</v>
      </c>
      <c r="J112" s="300">
        <v>0</v>
      </c>
      <c r="K112" s="300">
        <v>0</v>
      </c>
      <c r="L112" s="300">
        <v>0</v>
      </c>
      <c r="M112" s="300">
        <v>0</v>
      </c>
      <c r="N112" s="300">
        <v>0</v>
      </c>
      <c r="O112" s="300">
        <v>0</v>
      </c>
      <c r="P112" s="300">
        <v>0</v>
      </c>
      <c r="Q112" s="300">
        <v>0</v>
      </c>
      <c r="R112" s="300">
        <v>0</v>
      </c>
      <c r="S112" s="300">
        <v>0</v>
      </c>
      <c r="T112" s="300">
        <v>0</v>
      </c>
      <c r="U112" s="300">
        <v>0</v>
      </c>
      <c r="V112" s="300">
        <v>0</v>
      </c>
      <c r="W112" s="300">
        <v>0</v>
      </c>
      <c r="X112" s="300">
        <v>0</v>
      </c>
      <c r="Y112" s="300">
        <v>0</v>
      </c>
    </row>
    <row r="113" spans="2:28">
      <c r="B113" s="236" t="s">
        <v>189</v>
      </c>
      <c r="C113" s="300">
        <v>9748</v>
      </c>
      <c r="D113" s="300">
        <v>2978</v>
      </c>
      <c r="E113" s="300">
        <v>899</v>
      </c>
      <c r="F113" s="308">
        <v>4914</v>
      </c>
      <c r="G113" s="300">
        <v>684</v>
      </c>
      <c r="H113" s="300">
        <v>5904</v>
      </c>
      <c r="I113" s="300">
        <v>5903</v>
      </c>
      <c r="J113" s="300">
        <v>0</v>
      </c>
      <c r="K113" s="300">
        <v>4987</v>
      </c>
      <c r="L113" s="300">
        <v>26839</v>
      </c>
      <c r="M113" s="300">
        <v>233</v>
      </c>
      <c r="N113" s="300">
        <v>1571</v>
      </c>
      <c r="O113" s="300">
        <v>0</v>
      </c>
      <c r="P113" s="300">
        <v>0</v>
      </c>
      <c r="Q113" s="300">
        <v>656</v>
      </c>
      <c r="R113" s="300">
        <v>0</v>
      </c>
      <c r="S113" s="300">
        <v>0</v>
      </c>
      <c r="T113" s="300">
        <v>278</v>
      </c>
      <c r="U113" s="300">
        <v>0</v>
      </c>
      <c r="V113" s="300">
        <v>0</v>
      </c>
      <c r="W113" s="300">
        <v>125</v>
      </c>
      <c r="X113" s="300">
        <v>125</v>
      </c>
      <c r="Y113" s="300">
        <v>0</v>
      </c>
    </row>
    <row r="114" spans="2:28" ht="12.75" thickBot="1">
      <c r="B114" s="236" t="s">
        <v>28</v>
      </c>
      <c r="C114" s="300">
        <v>6</v>
      </c>
      <c r="D114" s="300">
        <v>7258</v>
      </c>
      <c r="E114" s="300">
        <v>8</v>
      </c>
      <c r="F114" s="300">
        <v>0</v>
      </c>
      <c r="G114" s="300">
        <v>37</v>
      </c>
      <c r="H114" s="300">
        <v>46</v>
      </c>
      <c r="I114" s="300">
        <v>55</v>
      </c>
      <c r="J114" s="300">
        <v>45915</v>
      </c>
      <c r="K114" s="300">
        <v>18511</v>
      </c>
      <c r="L114" s="300">
        <v>1141</v>
      </c>
      <c r="M114" s="300">
        <v>8953</v>
      </c>
      <c r="N114" s="300">
        <v>5232</v>
      </c>
      <c r="O114" s="300">
        <v>34937</v>
      </c>
      <c r="P114" s="300">
        <v>3</v>
      </c>
      <c r="Q114" s="300">
        <v>5</v>
      </c>
      <c r="R114" s="300">
        <v>65891</v>
      </c>
      <c r="S114" s="300">
        <v>12</v>
      </c>
      <c r="T114" s="300">
        <v>3</v>
      </c>
      <c r="U114" s="300">
        <v>8</v>
      </c>
      <c r="V114" s="300">
        <v>726</v>
      </c>
      <c r="W114" s="300">
        <v>855</v>
      </c>
      <c r="X114" s="300">
        <v>1623</v>
      </c>
      <c r="Y114" s="300">
        <v>1502</v>
      </c>
    </row>
    <row r="115" spans="2:28" ht="12.75" thickTop="1">
      <c r="B115" s="238" t="s">
        <v>29</v>
      </c>
      <c r="C115" s="305">
        <v>29208</v>
      </c>
      <c r="D115" s="305">
        <f t="shared" ref="D115:I115" si="285">SUM(D109:D114)</f>
        <v>11776</v>
      </c>
      <c r="E115" s="305">
        <f t="shared" si="285"/>
        <v>4116</v>
      </c>
      <c r="F115" s="305">
        <f t="shared" si="285"/>
        <v>6271</v>
      </c>
      <c r="G115" s="305">
        <f t="shared" si="285"/>
        <v>13708</v>
      </c>
      <c r="H115" s="305">
        <f t="shared" si="285"/>
        <v>27920</v>
      </c>
      <c r="I115" s="305">
        <f t="shared" si="285"/>
        <v>32267</v>
      </c>
      <c r="J115" s="305">
        <v>60547</v>
      </c>
      <c r="K115" s="305">
        <f t="shared" ref="K115:P115" si="286">SUM(K109:K114)</f>
        <v>49092</v>
      </c>
      <c r="L115" s="305">
        <f t="shared" si="286"/>
        <v>144492</v>
      </c>
      <c r="M115" s="305">
        <f t="shared" si="286"/>
        <v>11043</v>
      </c>
      <c r="N115" s="305">
        <f t="shared" si="286"/>
        <v>9014</v>
      </c>
      <c r="O115" s="305">
        <f t="shared" si="286"/>
        <v>35889</v>
      </c>
      <c r="P115" s="305">
        <f t="shared" si="286"/>
        <v>8311</v>
      </c>
      <c r="Q115" s="305">
        <f t="shared" ref="Q115:R115" si="287">SUM(Q109:Q114)</f>
        <v>6449</v>
      </c>
      <c r="R115" s="305">
        <f t="shared" si="287"/>
        <v>104462</v>
      </c>
      <c r="S115" s="305">
        <f t="shared" ref="S115:T115" si="288">SUM(S109:S114)</f>
        <v>5794</v>
      </c>
      <c r="T115" s="305">
        <f t="shared" si="288"/>
        <v>83895</v>
      </c>
      <c r="U115" s="305">
        <f t="shared" ref="U115:V115" si="289">SUM(U109:U114)</f>
        <v>8</v>
      </c>
      <c r="V115" s="305">
        <f t="shared" si="289"/>
        <v>4780</v>
      </c>
      <c r="W115" s="305">
        <f t="shared" ref="W115:X115" si="290">SUM(W109:W114)</f>
        <v>15928</v>
      </c>
      <c r="X115" s="305">
        <f t="shared" si="290"/>
        <v>22546</v>
      </c>
      <c r="Y115" s="305">
        <f t="shared" ref="Y115" si="291">SUM(Y109:Y114)</f>
        <v>1502</v>
      </c>
    </row>
    <row r="118" spans="2:28" ht="12.75" customHeight="1">
      <c r="B118" s="239" t="s">
        <v>413</v>
      </c>
      <c r="H118" s="240"/>
      <c r="I118" s="240"/>
      <c r="J118" s="240"/>
      <c r="K118" s="240"/>
      <c r="L118" s="240"/>
      <c r="M118" s="240"/>
      <c r="N118" s="240"/>
      <c r="O118" s="240"/>
      <c r="P118" s="240"/>
      <c r="Q118" s="240"/>
      <c r="R118" s="240"/>
      <c r="S118" s="240"/>
      <c r="T118" s="240"/>
    </row>
    <row r="119" spans="2:28">
      <c r="P119" s="240"/>
    </row>
    <row r="120" spans="2:28"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Q120" s="230"/>
      <c r="S120" s="230"/>
      <c r="T120" s="230"/>
      <c r="U120" s="230"/>
      <c r="V120" s="230"/>
      <c r="W120" s="230"/>
      <c r="X120" s="230"/>
      <c r="Y120" s="230"/>
      <c r="Z120" s="230"/>
      <c r="AA120" s="230"/>
      <c r="AB120" s="230" t="s">
        <v>0</v>
      </c>
    </row>
    <row r="121" spans="2:28" ht="23.25" thickBot="1">
      <c r="B121" s="249"/>
      <c r="C121" s="252" t="s">
        <v>20</v>
      </c>
      <c r="D121" s="252" t="s">
        <v>117</v>
      </c>
      <c r="E121" s="252" t="s">
        <v>429</v>
      </c>
      <c r="F121" s="252" t="s">
        <v>435</v>
      </c>
      <c r="G121" s="252" t="s">
        <v>440</v>
      </c>
      <c r="H121" s="252" t="s">
        <v>443</v>
      </c>
      <c r="I121" s="252" t="s">
        <v>454</v>
      </c>
      <c r="J121" s="252" t="s">
        <v>464</v>
      </c>
      <c r="K121" s="252" t="s">
        <v>505</v>
      </c>
      <c r="L121" s="252" t="s">
        <v>531</v>
      </c>
      <c r="M121" s="252" t="s">
        <v>537</v>
      </c>
      <c r="N121" s="252" t="s">
        <v>541</v>
      </c>
      <c r="O121" s="252" t="s">
        <v>545</v>
      </c>
      <c r="P121" s="252" t="s">
        <v>550</v>
      </c>
      <c r="Q121" s="252" t="s">
        <v>555</v>
      </c>
      <c r="R121" s="252" t="s">
        <v>557</v>
      </c>
      <c r="S121" s="252" t="s">
        <v>559</v>
      </c>
      <c r="T121" s="252" t="s">
        <v>563</v>
      </c>
      <c r="U121" s="252" t="s">
        <v>564</v>
      </c>
      <c r="V121" s="252" t="s">
        <v>567</v>
      </c>
      <c r="W121" s="252" t="s">
        <v>569</v>
      </c>
      <c r="X121" s="252" t="s">
        <v>572</v>
      </c>
      <c r="Y121" s="252" t="s">
        <v>575</v>
      </c>
      <c r="Z121" s="252" t="s">
        <v>552</v>
      </c>
      <c r="AA121" s="252" t="s">
        <v>553</v>
      </c>
      <c r="AB121" s="252" t="s">
        <v>578</v>
      </c>
    </row>
    <row r="122" spans="2:28">
      <c r="B122" s="317" t="s">
        <v>23</v>
      </c>
      <c r="C122" s="308">
        <v>7125</v>
      </c>
      <c r="D122" s="308">
        <v>0</v>
      </c>
      <c r="E122" s="308">
        <v>0</v>
      </c>
      <c r="F122" s="308">
        <v>0</v>
      </c>
      <c r="G122" s="308">
        <v>0</v>
      </c>
      <c r="H122" s="308">
        <v>0</v>
      </c>
      <c r="I122" s="308">
        <v>0</v>
      </c>
      <c r="J122" s="308">
        <v>0</v>
      </c>
      <c r="K122" s="308">
        <v>0</v>
      </c>
      <c r="L122" s="308">
        <v>0</v>
      </c>
      <c r="M122" s="308">
        <v>0</v>
      </c>
      <c r="N122" s="308">
        <v>0</v>
      </c>
      <c r="O122" s="308">
        <v>0</v>
      </c>
      <c r="P122" s="308">
        <v>0</v>
      </c>
      <c r="Q122" s="308">
        <v>0</v>
      </c>
      <c r="R122" s="308">
        <v>0</v>
      </c>
      <c r="S122" s="308">
        <v>0</v>
      </c>
      <c r="T122" s="308">
        <v>0</v>
      </c>
      <c r="U122" s="308">
        <v>0</v>
      </c>
      <c r="V122" s="308">
        <v>0</v>
      </c>
      <c r="W122" s="308">
        <v>0</v>
      </c>
      <c r="X122" s="308">
        <v>0</v>
      </c>
      <c r="Y122" s="308">
        <v>0</v>
      </c>
      <c r="Z122" s="308">
        <v>0</v>
      </c>
      <c r="AA122" s="308">
        <v>0</v>
      </c>
      <c r="AB122" s="308">
        <v>0</v>
      </c>
    </row>
    <row r="123" spans="2:28">
      <c r="B123" s="317" t="s">
        <v>24</v>
      </c>
      <c r="C123" s="308">
        <v>56529</v>
      </c>
      <c r="D123" s="308">
        <v>41784</v>
      </c>
      <c r="E123" s="308">
        <v>32911</v>
      </c>
      <c r="F123" s="308">
        <v>31917</v>
      </c>
      <c r="G123" s="308">
        <v>25940</v>
      </c>
      <c r="H123" s="308">
        <v>23809</v>
      </c>
      <c r="I123" s="308">
        <v>17450</v>
      </c>
      <c r="J123" s="308">
        <v>26550</v>
      </c>
      <c r="K123" s="308">
        <v>32719</v>
      </c>
      <c r="L123" s="308">
        <v>29104</v>
      </c>
      <c r="M123" s="308">
        <v>17539</v>
      </c>
      <c r="N123" s="308">
        <v>23722</v>
      </c>
      <c r="O123" s="308">
        <v>27722</v>
      </c>
      <c r="P123" s="308">
        <v>37445</v>
      </c>
      <c r="Q123" s="308">
        <v>49496</v>
      </c>
      <c r="R123" s="308">
        <v>47418</v>
      </c>
      <c r="S123" s="308">
        <v>93737</v>
      </c>
      <c r="T123" s="308">
        <v>112827</v>
      </c>
      <c r="U123" s="308">
        <v>34191</v>
      </c>
      <c r="V123" s="308">
        <v>45402</v>
      </c>
      <c r="W123" s="308">
        <v>31529</v>
      </c>
      <c r="X123" s="308">
        <v>4955</v>
      </c>
      <c r="Y123" s="308">
        <v>3344</v>
      </c>
      <c r="Z123" s="308">
        <v>3162</v>
      </c>
      <c r="AA123" s="308">
        <v>-981</v>
      </c>
      <c r="AB123" s="308">
        <v>5525</v>
      </c>
    </row>
    <row r="124" spans="2:28">
      <c r="B124" s="317" t="s">
        <v>25</v>
      </c>
      <c r="C124" s="308">
        <v>12337</v>
      </c>
      <c r="D124" s="308">
        <v>15244</v>
      </c>
      <c r="E124" s="308">
        <v>15677</v>
      </c>
      <c r="F124" s="308">
        <v>23613</v>
      </c>
      <c r="G124" s="308">
        <v>29374</v>
      </c>
      <c r="H124" s="308">
        <v>26385</v>
      </c>
      <c r="I124" s="308">
        <v>46409</v>
      </c>
      <c r="J124" s="308">
        <v>53771</v>
      </c>
      <c r="K124" s="308">
        <v>49065</v>
      </c>
      <c r="L124" s="308">
        <v>37360</v>
      </c>
      <c r="M124" s="308">
        <v>-43084</v>
      </c>
      <c r="N124" s="308">
        <v>-37912</v>
      </c>
      <c r="O124" s="308">
        <v>15379</v>
      </c>
      <c r="P124" s="308">
        <v>7210</v>
      </c>
      <c r="Q124" s="308">
        <v>18237</v>
      </c>
      <c r="R124" s="308">
        <v>22060</v>
      </c>
      <c r="S124" s="308">
        <v>3427</v>
      </c>
      <c r="T124" s="308">
        <v>2103</v>
      </c>
      <c r="U124" s="308">
        <v>2247</v>
      </c>
      <c r="V124" s="308">
        <v>3592</v>
      </c>
      <c r="W124" s="308">
        <v>10739</v>
      </c>
      <c r="X124" s="308">
        <v>11199</v>
      </c>
      <c r="Y124" s="308">
        <v>5345</v>
      </c>
      <c r="Z124" s="308">
        <v>18582</v>
      </c>
      <c r="AA124" s="308">
        <v>-4480</v>
      </c>
      <c r="AB124" s="308">
        <v>19447</v>
      </c>
    </row>
    <row r="125" spans="2:28">
      <c r="B125" s="317" t="s">
        <v>191</v>
      </c>
      <c r="C125" s="308">
        <v>2051</v>
      </c>
      <c r="D125" s="308">
        <v>347</v>
      </c>
      <c r="E125" s="308">
        <v>1762</v>
      </c>
      <c r="F125" s="308">
        <v>3887</v>
      </c>
      <c r="G125" s="308">
        <v>5352</v>
      </c>
      <c r="H125" s="308">
        <v>5288</v>
      </c>
      <c r="I125" s="308">
        <v>213</v>
      </c>
      <c r="J125" s="308">
        <v>134</v>
      </c>
      <c r="K125" s="308">
        <v>130</v>
      </c>
      <c r="L125" s="308">
        <v>128</v>
      </c>
      <c r="M125" s="308">
        <v>127</v>
      </c>
      <c r="N125" s="308">
        <v>5147</v>
      </c>
      <c r="O125" s="308">
        <v>10145</v>
      </c>
      <c r="P125" s="308">
        <v>10271</v>
      </c>
      <c r="Q125" s="308">
        <v>355</v>
      </c>
      <c r="R125" s="308">
        <v>226</v>
      </c>
      <c r="S125" s="308">
        <v>9</v>
      </c>
      <c r="T125" s="308">
        <v>0</v>
      </c>
      <c r="U125" s="308">
        <v>0</v>
      </c>
      <c r="V125" s="308">
        <v>0</v>
      </c>
      <c r="W125" s="308">
        <v>0</v>
      </c>
      <c r="X125" s="308">
        <v>0</v>
      </c>
      <c r="Y125" s="308">
        <v>0</v>
      </c>
      <c r="Z125" s="308"/>
      <c r="AA125" s="308"/>
      <c r="AB125" s="308">
        <v>0</v>
      </c>
    </row>
    <row r="126" spans="2:28">
      <c r="B126" s="317" t="s">
        <v>189</v>
      </c>
      <c r="C126" s="308">
        <v>39992</v>
      </c>
      <c r="D126" s="308">
        <v>23715</v>
      </c>
      <c r="E126" s="308">
        <v>21572</v>
      </c>
      <c r="F126" s="308">
        <v>21542</v>
      </c>
      <c r="G126" s="308">
        <v>13226</v>
      </c>
      <c r="H126" s="308">
        <v>10467</v>
      </c>
      <c r="I126" s="308">
        <v>17757</v>
      </c>
      <c r="J126" s="308">
        <v>39898</v>
      </c>
      <c r="K126" s="308">
        <v>38138</v>
      </c>
      <c r="L126" s="308">
        <v>36453</v>
      </c>
      <c r="M126" s="308">
        <v>5196</v>
      </c>
      <c r="N126" s="308">
        <v>3958</v>
      </c>
      <c r="O126" s="308">
        <v>2070</v>
      </c>
      <c r="P126" s="308">
        <v>2272</v>
      </c>
      <c r="Q126" s="308">
        <v>8367</v>
      </c>
      <c r="R126" s="308">
        <v>15426</v>
      </c>
      <c r="S126" s="308">
        <v>9742</v>
      </c>
      <c r="T126" s="308">
        <v>1263</v>
      </c>
      <c r="U126" s="308">
        <v>1095</v>
      </c>
      <c r="V126" s="308">
        <v>2191</v>
      </c>
      <c r="W126" s="308">
        <v>649</v>
      </c>
      <c r="X126" s="308">
        <v>778</v>
      </c>
      <c r="Y126" s="308">
        <v>1797</v>
      </c>
      <c r="Z126" s="308">
        <v>479</v>
      </c>
      <c r="AA126" s="308">
        <v>-1701</v>
      </c>
      <c r="AB126" s="308">
        <v>575</v>
      </c>
    </row>
    <row r="127" spans="2:28">
      <c r="B127" s="317" t="s">
        <v>28</v>
      </c>
      <c r="C127" s="308">
        <v>8323</v>
      </c>
      <c r="D127" s="308">
        <v>10554</v>
      </c>
      <c r="E127" s="308">
        <v>3484</v>
      </c>
      <c r="F127" s="308">
        <v>3851</v>
      </c>
      <c r="G127" s="308">
        <v>3743</v>
      </c>
      <c r="H127" s="308">
        <v>4072</v>
      </c>
      <c r="I127" s="308">
        <v>172330</v>
      </c>
      <c r="J127" s="308">
        <v>122058</v>
      </c>
      <c r="K127" s="308">
        <v>80436</v>
      </c>
      <c r="L127" s="308">
        <v>75395</v>
      </c>
      <c r="M127" s="308">
        <v>86539</v>
      </c>
      <c r="N127" s="308">
        <v>95422</v>
      </c>
      <c r="O127" s="308">
        <v>35367</v>
      </c>
      <c r="P127" s="308">
        <v>7641</v>
      </c>
      <c r="Q127" s="308">
        <v>46611</v>
      </c>
      <c r="R127" s="308">
        <v>66357</v>
      </c>
      <c r="S127" s="308">
        <v>534</v>
      </c>
      <c r="T127" s="308">
        <v>889</v>
      </c>
      <c r="U127" s="308">
        <v>1481</v>
      </c>
      <c r="V127" s="308">
        <v>2033</v>
      </c>
      <c r="W127" s="308">
        <v>2875</v>
      </c>
      <c r="X127" s="308">
        <v>4052</v>
      </c>
      <c r="Y127" s="308">
        <v>4370</v>
      </c>
      <c r="Z127" s="308">
        <v>22716</v>
      </c>
      <c r="AA127" s="308">
        <v>-3076</v>
      </c>
      <c r="AB127" s="308">
        <v>24258</v>
      </c>
    </row>
    <row r="128" spans="2:28" ht="12.75" thickBot="1">
      <c r="B128" s="317" t="s">
        <v>192</v>
      </c>
      <c r="C128" s="308">
        <v>23693</v>
      </c>
      <c r="D128" s="308">
        <v>19115</v>
      </c>
      <c r="E128" s="308">
        <v>18564</v>
      </c>
      <c r="F128" s="308">
        <v>16669</v>
      </c>
      <c r="G128" s="308">
        <v>17021</v>
      </c>
      <c r="H128" s="308">
        <v>146777</v>
      </c>
      <c r="I128" s="308">
        <v>15727</v>
      </c>
      <c r="J128" s="308">
        <v>15413</v>
      </c>
      <c r="K128" s="308">
        <v>15058</v>
      </c>
      <c r="L128" s="308">
        <v>11444</v>
      </c>
      <c r="M128" s="308">
        <v>7951</v>
      </c>
      <c r="N128" s="308">
        <v>150</v>
      </c>
      <c r="O128" s="308">
        <v>135</v>
      </c>
      <c r="P128" s="308">
        <v>672</v>
      </c>
      <c r="Q128" s="308">
        <v>720</v>
      </c>
      <c r="R128" s="308">
        <v>775</v>
      </c>
      <c r="S128" s="308">
        <v>733</v>
      </c>
      <c r="T128" s="308">
        <v>375</v>
      </c>
      <c r="U128" s="308">
        <v>14350</v>
      </c>
      <c r="V128" s="308">
        <v>100332</v>
      </c>
      <c r="W128" s="308">
        <v>100229.8</v>
      </c>
      <c r="X128" s="308">
        <v>96193.8</v>
      </c>
      <c r="Y128" s="308">
        <v>96152.8</v>
      </c>
      <c r="Z128" s="308"/>
      <c r="AA128" s="308">
        <v>-14851</v>
      </c>
      <c r="AB128" s="308">
        <v>81053.8</v>
      </c>
    </row>
    <row r="129" spans="2:28" ht="12.75" thickTop="1">
      <c r="B129" s="318" t="s">
        <v>29</v>
      </c>
      <c r="C129" s="311">
        <v>150050</v>
      </c>
      <c r="D129" s="311">
        <v>110759</v>
      </c>
      <c r="E129" s="311">
        <v>93970</v>
      </c>
      <c r="F129" s="311">
        <f t="shared" ref="F129:N129" si="292">SUM(F122:F128)</f>
        <v>101479</v>
      </c>
      <c r="G129" s="311">
        <f t="shared" si="292"/>
        <v>94656</v>
      </c>
      <c r="H129" s="311">
        <f t="shared" si="292"/>
        <v>216798</v>
      </c>
      <c r="I129" s="311">
        <f t="shared" si="292"/>
        <v>269886</v>
      </c>
      <c r="J129" s="311">
        <f t="shared" si="292"/>
        <v>257824</v>
      </c>
      <c r="K129" s="311">
        <f t="shared" si="292"/>
        <v>215546</v>
      </c>
      <c r="L129" s="311">
        <f t="shared" si="292"/>
        <v>189884</v>
      </c>
      <c r="M129" s="311">
        <f t="shared" si="292"/>
        <v>74268</v>
      </c>
      <c r="N129" s="311">
        <f t="shared" si="292"/>
        <v>90487</v>
      </c>
      <c r="O129" s="311">
        <v>90818</v>
      </c>
      <c r="P129" s="311">
        <f t="shared" ref="P129:R129" si="293">SUM(P122:P128)</f>
        <v>65511</v>
      </c>
      <c r="Q129" s="311">
        <f t="shared" si="293"/>
        <v>123786</v>
      </c>
      <c r="R129" s="311">
        <f t="shared" si="293"/>
        <v>152262</v>
      </c>
      <c r="S129" s="311">
        <f>SUM(S122:S128)</f>
        <v>108182</v>
      </c>
      <c r="T129" s="311">
        <f t="shared" ref="T129" si="294">SUM(T122:T128)</f>
        <v>117457</v>
      </c>
      <c r="U129" s="311">
        <f t="shared" ref="U129" si="295">SUM(U122:U128)</f>
        <v>53364</v>
      </c>
      <c r="V129" s="311">
        <f t="shared" ref="V129" si="296">SUM(V122:V128)</f>
        <v>153550</v>
      </c>
      <c r="W129" s="311">
        <f t="shared" ref="W129" si="297">SUM(W122:W128)</f>
        <v>146021.79999999999</v>
      </c>
      <c r="X129" s="311">
        <f t="shared" ref="X129:Y129" si="298">SUM(X122:X128)</f>
        <v>117177.8</v>
      </c>
      <c r="Y129" s="311">
        <f t="shared" si="298"/>
        <v>111008.8</v>
      </c>
      <c r="Z129" s="311">
        <f t="shared" ref="Z129:AB129" si="299">SUM(Z122:Z128)</f>
        <v>44939</v>
      </c>
      <c r="AA129" s="311">
        <f t="shared" si="299"/>
        <v>-25089</v>
      </c>
      <c r="AB129" s="311">
        <f t="shared" si="299"/>
        <v>130858.8</v>
      </c>
    </row>
    <row r="130" spans="2:28">
      <c r="P130" s="240"/>
    </row>
    <row r="131" spans="2:28">
      <c r="P131" s="240"/>
    </row>
    <row r="132" spans="2:28" ht="12.75" customHeight="1">
      <c r="B132" s="239" t="s">
        <v>415</v>
      </c>
      <c r="H132" s="240"/>
      <c r="I132" s="240"/>
      <c r="J132" s="240"/>
      <c r="K132" s="240"/>
      <c r="L132" s="240"/>
      <c r="M132" s="240"/>
      <c r="N132" s="240"/>
      <c r="O132" s="240"/>
      <c r="P132" s="240"/>
      <c r="Q132" s="240"/>
      <c r="R132" s="240"/>
      <c r="S132" s="240"/>
      <c r="T132" s="240"/>
    </row>
    <row r="133" spans="2:28" ht="12.75" customHeight="1">
      <c r="B133" s="239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</row>
    <row r="134" spans="2:28">
      <c r="D134" s="230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0"/>
      <c r="Q134" s="230"/>
      <c r="R134" s="230"/>
      <c r="S134" s="230"/>
      <c r="T134" s="230"/>
      <c r="U134" s="230"/>
      <c r="V134" s="230"/>
      <c r="W134" s="230"/>
      <c r="X134" s="230"/>
      <c r="Y134" s="230" t="s">
        <v>0</v>
      </c>
    </row>
    <row r="135" spans="2:28" ht="12.75" thickBot="1">
      <c r="B135" s="249"/>
      <c r="C135" s="252" t="s">
        <v>117</v>
      </c>
      <c r="D135" s="252" t="s">
        <v>429</v>
      </c>
      <c r="E135" s="252" t="s">
        <v>435</v>
      </c>
      <c r="F135" s="252" t="s">
        <v>440</v>
      </c>
      <c r="G135" s="252" t="s">
        <v>443</v>
      </c>
      <c r="H135" s="252" t="s">
        <v>454</v>
      </c>
      <c r="I135" s="252" t="s">
        <v>464</v>
      </c>
      <c r="J135" s="252" t="s">
        <v>505</v>
      </c>
      <c r="K135" s="252" t="s">
        <v>531</v>
      </c>
      <c r="L135" s="252" t="s">
        <v>537</v>
      </c>
      <c r="M135" s="252" t="s">
        <v>541</v>
      </c>
      <c r="N135" s="252" t="s">
        <v>545</v>
      </c>
      <c r="O135" s="252" t="s">
        <v>550</v>
      </c>
      <c r="P135" s="252" t="s">
        <v>555</v>
      </c>
      <c r="Q135" s="252" t="s">
        <v>557</v>
      </c>
      <c r="R135" s="252" t="s">
        <v>559</v>
      </c>
      <c r="S135" s="252" t="s">
        <v>563</v>
      </c>
      <c r="T135" s="252" t="s">
        <v>564</v>
      </c>
      <c r="U135" s="252" t="s">
        <v>567</v>
      </c>
      <c r="V135" s="252" t="s">
        <v>569</v>
      </c>
      <c r="W135" s="252" t="s">
        <v>572</v>
      </c>
      <c r="X135" s="252" t="s">
        <v>575</v>
      </c>
      <c r="Y135" s="252" t="s">
        <v>578</v>
      </c>
    </row>
    <row r="136" spans="2:28">
      <c r="B136" s="319" t="s">
        <v>193</v>
      </c>
      <c r="C136" s="322">
        <v>284</v>
      </c>
      <c r="D136" s="322">
        <v>19798</v>
      </c>
      <c r="E136" s="322">
        <v>8378</v>
      </c>
      <c r="F136" s="322">
        <v>18291</v>
      </c>
      <c r="G136" s="322">
        <v>1688</v>
      </c>
      <c r="H136" s="322">
        <v>10300</v>
      </c>
      <c r="I136" s="322">
        <v>8322</v>
      </c>
      <c r="J136" s="322">
        <v>0</v>
      </c>
      <c r="K136" s="322">
        <v>0</v>
      </c>
      <c r="L136" s="322">
        <v>0</v>
      </c>
      <c r="M136" s="322">
        <v>0</v>
      </c>
      <c r="N136" s="322">
        <v>0</v>
      </c>
      <c r="O136" s="322">
        <v>0</v>
      </c>
      <c r="P136" s="322">
        <v>0</v>
      </c>
      <c r="Q136" s="322">
        <v>0</v>
      </c>
      <c r="R136" s="322">
        <v>0</v>
      </c>
      <c r="S136" s="322">
        <v>0</v>
      </c>
      <c r="T136" s="322">
        <v>0</v>
      </c>
      <c r="U136" s="322">
        <v>0</v>
      </c>
      <c r="V136" s="322">
        <v>0</v>
      </c>
      <c r="W136" s="322">
        <v>0</v>
      </c>
      <c r="X136" s="322">
        <v>0</v>
      </c>
      <c r="Y136" s="322">
        <v>0</v>
      </c>
    </row>
    <row r="137" spans="2:28">
      <c r="B137" s="319" t="s">
        <v>194</v>
      </c>
      <c r="C137" s="322">
        <v>6601</v>
      </c>
      <c r="D137" s="322">
        <v>0</v>
      </c>
      <c r="E137" s="322">
        <v>20426</v>
      </c>
      <c r="F137" s="322">
        <v>7002</v>
      </c>
      <c r="G137" s="322">
        <v>26062</v>
      </c>
      <c r="H137" s="322">
        <v>1340</v>
      </c>
      <c r="I137" s="322">
        <v>22138</v>
      </c>
      <c r="J137" s="322">
        <v>1364</v>
      </c>
      <c r="K137" s="322">
        <v>2114</v>
      </c>
      <c r="L137" s="322">
        <v>83</v>
      </c>
      <c r="M137" s="322">
        <v>0</v>
      </c>
      <c r="N137" s="322">
        <v>0</v>
      </c>
      <c r="O137" s="322">
        <v>8850</v>
      </c>
      <c r="P137" s="322">
        <v>0</v>
      </c>
      <c r="Q137" s="322">
        <v>0</v>
      </c>
      <c r="R137" s="322">
        <v>0</v>
      </c>
      <c r="S137" s="322">
        <v>0</v>
      </c>
      <c r="T137" s="322">
        <v>0</v>
      </c>
      <c r="U137" s="322">
        <v>0</v>
      </c>
      <c r="V137" s="322">
        <v>0</v>
      </c>
      <c r="W137" s="322">
        <v>0</v>
      </c>
      <c r="X137" s="322">
        <v>0</v>
      </c>
      <c r="Y137" s="322">
        <v>0</v>
      </c>
    </row>
    <row r="139" spans="2:28" ht="12.75" customHeight="1">
      <c r="B139" s="239" t="s">
        <v>416</v>
      </c>
      <c r="H139" s="240"/>
      <c r="I139" s="240"/>
      <c r="J139" s="240"/>
      <c r="K139" s="240"/>
      <c r="L139" s="240"/>
      <c r="M139" s="240"/>
      <c r="N139" s="240"/>
      <c r="O139" s="240"/>
      <c r="P139" s="240"/>
      <c r="Q139" s="240"/>
      <c r="R139" s="240"/>
      <c r="S139" s="240"/>
      <c r="T139" s="240"/>
      <c r="U139" s="240"/>
    </row>
    <row r="141" spans="2:28">
      <c r="D141" s="230"/>
      <c r="E141" s="230"/>
      <c r="F141" s="230"/>
      <c r="G141" s="230"/>
      <c r="H141" s="230"/>
      <c r="I141" s="230"/>
      <c r="J141" s="230"/>
      <c r="K141" s="230"/>
      <c r="L141" s="230"/>
      <c r="M141" s="230"/>
      <c r="N141" s="230"/>
      <c r="O141" s="230"/>
      <c r="P141" s="230"/>
      <c r="Q141" s="230"/>
      <c r="R141" s="230"/>
      <c r="S141" s="230"/>
      <c r="T141" s="230"/>
      <c r="U141" s="230"/>
      <c r="V141" s="230"/>
      <c r="W141" s="230"/>
      <c r="X141" s="230"/>
      <c r="Y141" s="230" t="s">
        <v>0</v>
      </c>
    </row>
    <row r="142" spans="2:28" ht="12.75" thickBot="1">
      <c r="B142" s="249"/>
      <c r="C142" s="252" t="s">
        <v>117</v>
      </c>
      <c r="D142" s="252" t="s">
        <v>429</v>
      </c>
      <c r="E142" s="252" t="s">
        <v>435</v>
      </c>
      <c r="F142" s="252" t="s">
        <v>440</v>
      </c>
      <c r="G142" s="252" t="s">
        <v>443</v>
      </c>
      <c r="H142" s="252" t="str">
        <f t="shared" ref="H142:M142" si="300">H135</f>
        <v>Set15</v>
      </c>
      <c r="I142" s="252" t="str">
        <f t="shared" si="300"/>
        <v>Dez15</v>
      </c>
      <c r="J142" s="252" t="str">
        <f t="shared" si="300"/>
        <v>Mar16</v>
      </c>
      <c r="K142" s="252" t="str">
        <f t="shared" si="300"/>
        <v>Jun16</v>
      </c>
      <c r="L142" s="252" t="str">
        <f t="shared" si="300"/>
        <v>Set16</v>
      </c>
      <c r="M142" s="252" t="str">
        <f t="shared" si="300"/>
        <v>Dez16</v>
      </c>
      <c r="N142" s="252" t="str">
        <f t="shared" ref="N142:S142" si="301">N135</f>
        <v>Mar17</v>
      </c>
      <c r="O142" s="252" t="str">
        <f t="shared" si="301"/>
        <v>Jun17</v>
      </c>
      <c r="P142" s="252" t="str">
        <f t="shared" si="301"/>
        <v>Set17</v>
      </c>
      <c r="Q142" s="252" t="str">
        <f t="shared" si="301"/>
        <v>Dez17</v>
      </c>
      <c r="R142" s="252" t="str">
        <f t="shared" si="301"/>
        <v>Mar18</v>
      </c>
      <c r="S142" s="252" t="str">
        <f t="shared" si="301"/>
        <v>Jun18</v>
      </c>
      <c r="T142" s="252" t="str">
        <f t="shared" ref="T142:U142" si="302">T135</f>
        <v>Set18</v>
      </c>
      <c r="U142" s="252" t="str">
        <f t="shared" si="302"/>
        <v>Dez18</v>
      </c>
      <c r="V142" s="252" t="str">
        <f t="shared" ref="V142:W142" si="303">V135</f>
        <v>Mar19</v>
      </c>
      <c r="W142" s="252" t="str">
        <f t="shared" si="303"/>
        <v>Jun19</v>
      </c>
      <c r="X142" s="252" t="str">
        <f t="shared" ref="X142:Y142" si="304">X135</f>
        <v>Set19</v>
      </c>
      <c r="Y142" s="252" t="str">
        <f t="shared" si="304"/>
        <v>Dez19</v>
      </c>
    </row>
    <row r="143" spans="2:28">
      <c r="B143" s="320" t="s">
        <v>195</v>
      </c>
      <c r="C143" s="321">
        <v>209971</v>
      </c>
      <c r="D143" s="321">
        <v>228780</v>
      </c>
      <c r="E143" s="321">
        <v>263415</v>
      </c>
      <c r="F143" s="321">
        <v>238470</v>
      </c>
      <c r="G143" s="321">
        <v>75482</v>
      </c>
      <c r="H143" s="321">
        <v>43548</v>
      </c>
      <c r="I143" s="321">
        <f t="shared" ref="I143:N143" si="305">SUM(I144:I145)</f>
        <v>72767</v>
      </c>
      <c r="J143" s="321">
        <f t="shared" si="305"/>
        <v>85325</v>
      </c>
      <c r="K143" s="321">
        <f t="shared" si="305"/>
        <v>90086</v>
      </c>
      <c r="L143" s="321">
        <f t="shared" si="305"/>
        <v>46834</v>
      </c>
      <c r="M143" s="321">
        <f t="shared" si="305"/>
        <v>37068</v>
      </c>
      <c r="N143" s="321">
        <f t="shared" si="305"/>
        <v>38814</v>
      </c>
      <c r="O143" s="321">
        <f t="shared" ref="O143:Q143" si="306">SUM(O144:O145)</f>
        <v>26800</v>
      </c>
      <c r="P143" s="321">
        <f t="shared" si="306"/>
        <v>26009</v>
      </c>
      <c r="Q143" s="321">
        <f t="shared" si="306"/>
        <v>25486</v>
      </c>
      <c r="R143" s="321">
        <f t="shared" ref="R143:S143" si="307">SUM(R144:R145)</f>
        <v>25093</v>
      </c>
      <c r="S143" s="321">
        <f t="shared" si="307"/>
        <v>25308</v>
      </c>
      <c r="T143" s="321">
        <f t="shared" ref="T143:U143" si="308">SUM(T144:T145)</f>
        <v>26857</v>
      </c>
      <c r="U143" s="321">
        <f t="shared" si="308"/>
        <v>27506</v>
      </c>
      <c r="V143" s="321">
        <f t="shared" ref="V143:W143" si="309">SUM(V144:V145)</f>
        <v>25668</v>
      </c>
      <c r="W143" s="321">
        <f t="shared" si="309"/>
        <v>25454</v>
      </c>
      <c r="X143" s="321">
        <f t="shared" ref="X143:Y143" si="310">SUM(X144:X145)</f>
        <v>40538</v>
      </c>
      <c r="Y143" s="321">
        <f t="shared" si="310"/>
        <v>169116</v>
      </c>
    </row>
    <row r="144" spans="2:28">
      <c r="B144" s="317" t="s">
        <v>196</v>
      </c>
      <c r="C144" s="322">
        <v>209516</v>
      </c>
      <c r="D144" s="322">
        <v>228780</v>
      </c>
      <c r="E144" s="322">
        <v>263415</v>
      </c>
      <c r="F144" s="322">
        <v>238470</v>
      </c>
      <c r="G144" s="322">
        <v>75482</v>
      </c>
      <c r="H144" s="322">
        <v>43548</v>
      </c>
      <c r="I144" s="322">
        <v>72767</v>
      </c>
      <c r="J144" s="322">
        <v>85325</v>
      </c>
      <c r="K144" s="322">
        <v>90086</v>
      </c>
      <c r="L144" s="322">
        <v>46834</v>
      </c>
      <c r="M144" s="322">
        <v>37068</v>
      </c>
      <c r="N144" s="322">
        <v>38814</v>
      </c>
      <c r="O144" s="322">
        <v>26800</v>
      </c>
      <c r="P144" s="322">
        <v>26009</v>
      </c>
      <c r="Q144" s="322">
        <v>25486</v>
      </c>
      <c r="R144" s="322">
        <v>25093</v>
      </c>
      <c r="S144" s="322">
        <v>25308</v>
      </c>
      <c r="T144" s="322">
        <v>26857</v>
      </c>
      <c r="U144" s="322">
        <v>27506</v>
      </c>
      <c r="V144" s="322">
        <v>25668</v>
      </c>
      <c r="W144" s="322">
        <v>25454</v>
      </c>
      <c r="X144" s="322">
        <v>40538</v>
      </c>
      <c r="Y144" s="322">
        <v>169116</v>
      </c>
    </row>
    <row r="145" spans="2:25">
      <c r="B145" s="317" t="s">
        <v>197</v>
      </c>
      <c r="C145" s="322">
        <v>455</v>
      </c>
      <c r="D145" s="322">
        <v>0</v>
      </c>
      <c r="E145" s="322">
        <v>0</v>
      </c>
      <c r="F145" s="322">
        <v>0</v>
      </c>
      <c r="G145" s="322">
        <v>0</v>
      </c>
      <c r="H145" s="322">
        <v>0</v>
      </c>
      <c r="I145" s="322">
        <v>0</v>
      </c>
      <c r="J145" s="322">
        <v>0</v>
      </c>
      <c r="K145" s="322">
        <v>0</v>
      </c>
      <c r="L145" s="322">
        <v>0</v>
      </c>
      <c r="M145" s="322">
        <v>0</v>
      </c>
      <c r="N145" s="322">
        <v>0</v>
      </c>
      <c r="O145" s="322">
        <v>0</v>
      </c>
      <c r="P145" s="322">
        <v>0</v>
      </c>
      <c r="Q145" s="322">
        <v>0</v>
      </c>
      <c r="R145" s="322">
        <v>0</v>
      </c>
      <c r="S145" s="322">
        <v>0</v>
      </c>
      <c r="T145" s="322">
        <v>0</v>
      </c>
      <c r="U145" s="322">
        <v>0</v>
      </c>
      <c r="V145" s="322">
        <v>0</v>
      </c>
      <c r="W145" s="322">
        <v>0</v>
      </c>
      <c r="X145" s="322">
        <v>0</v>
      </c>
      <c r="Y145" s="322">
        <v>0</v>
      </c>
    </row>
    <row r="148" spans="2:25" ht="12.75" customHeight="1">
      <c r="B148" s="239" t="s">
        <v>417</v>
      </c>
      <c r="H148" s="240"/>
      <c r="I148" s="240"/>
      <c r="J148" s="240"/>
      <c r="K148" s="240"/>
      <c r="L148" s="240"/>
      <c r="M148" s="240"/>
      <c r="N148" s="240"/>
      <c r="O148" s="240"/>
      <c r="P148" s="240"/>
      <c r="Q148" s="240"/>
      <c r="R148" s="240"/>
      <c r="S148" s="240"/>
      <c r="T148" s="240"/>
      <c r="U148" s="240"/>
    </row>
    <row r="150" spans="2:25">
      <c r="D150" s="253"/>
      <c r="E150" s="253"/>
      <c r="F150" s="253"/>
      <c r="G150" s="253"/>
      <c r="H150" s="253"/>
      <c r="I150" s="253"/>
      <c r="J150" s="253"/>
      <c r="K150" s="253"/>
      <c r="L150" s="253"/>
      <c r="M150" s="253"/>
      <c r="N150" s="253"/>
      <c r="O150" s="253"/>
      <c r="P150" s="253"/>
      <c r="Q150" s="253"/>
      <c r="R150" s="253"/>
      <c r="S150" s="253"/>
      <c r="T150" s="253"/>
      <c r="U150" s="253"/>
      <c r="V150" s="253"/>
      <c r="W150" s="253"/>
      <c r="X150" s="253"/>
      <c r="Y150" s="253" t="s">
        <v>0</v>
      </c>
    </row>
    <row r="151" spans="2:25" ht="12.75" thickBot="1">
      <c r="B151" s="249"/>
      <c r="C151" s="252" t="s">
        <v>117</v>
      </c>
      <c r="D151" s="252" t="s">
        <v>429</v>
      </c>
      <c r="E151" s="252" t="s">
        <v>435</v>
      </c>
      <c r="F151" s="252" t="s">
        <v>440</v>
      </c>
      <c r="G151" s="252" t="s">
        <v>443</v>
      </c>
      <c r="H151" s="252" t="s">
        <v>454</v>
      </c>
      <c r="I151" s="252" t="str">
        <f t="shared" ref="I151:N151" si="311">I142</f>
        <v>Dez15</v>
      </c>
      <c r="J151" s="252" t="str">
        <f t="shared" si="311"/>
        <v>Mar16</v>
      </c>
      <c r="K151" s="252" t="str">
        <f t="shared" si="311"/>
        <v>Jun16</v>
      </c>
      <c r="L151" s="252" t="str">
        <f t="shared" si="311"/>
        <v>Set16</v>
      </c>
      <c r="M151" s="252" t="str">
        <f t="shared" si="311"/>
        <v>Dez16</v>
      </c>
      <c r="N151" s="252" t="str">
        <f t="shared" si="311"/>
        <v>Mar17</v>
      </c>
      <c r="O151" s="252" t="str">
        <f t="shared" ref="O151:P151" si="312">O142</f>
        <v>Jun17</v>
      </c>
      <c r="P151" s="252" t="str">
        <f t="shared" si="312"/>
        <v>Set17</v>
      </c>
      <c r="Q151" s="252" t="str">
        <f t="shared" ref="Q151:R151" si="313">Q142</f>
        <v>Dez17</v>
      </c>
      <c r="R151" s="252" t="str">
        <f t="shared" si="313"/>
        <v>Mar18</v>
      </c>
      <c r="S151" s="252" t="str">
        <f t="shared" ref="S151:T151" si="314">S142</f>
        <v>Jun18</v>
      </c>
      <c r="T151" s="252" t="str">
        <f t="shared" si="314"/>
        <v>Set18</v>
      </c>
      <c r="U151" s="252" t="str">
        <f t="shared" ref="U151:V151" si="315">U142</f>
        <v>Dez18</v>
      </c>
      <c r="V151" s="252" t="str">
        <f t="shared" si="315"/>
        <v>Mar19</v>
      </c>
      <c r="W151" s="252" t="str">
        <f t="shared" ref="W151:X151" si="316">W142</f>
        <v>Jun19</v>
      </c>
      <c r="X151" s="252" t="str">
        <f t="shared" si="316"/>
        <v>Set19</v>
      </c>
      <c r="Y151" s="252" t="str">
        <f t="shared" ref="Y151" si="317">Y142</f>
        <v>Dez19</v>
      </c>
    </row>
    <row r="152" spans="2:25" ht="22.5">
      <c r="B152" s="319" t="s">
        <v>157</v>
      </c>
      <c r="C152" s="323">
        <v>2415003</v>
      </c>
      <c r="D152" s="323">
        <v>2649984</v>
      </c>
      <c r="E152" s="323">
        <v>2375936</v>
      </c>
      <c r="F152" s="323">
        <v>1718666</v>
      </c>
      <c r="G152" s="323">
        <v>1768147</v>
      </c>
      <c r="H152" s="323">
        <v>1105499</v>
      </c>
      <c r="I152" s="323">
        <v>1279726</v>
      </c>
      <c r="J152" s="323">
        <v>939499</v>
      </c>
      <c r="K152" s="323">
        <v>998463</v>
      </c>
      <c r="L152" s="323">
        <v>1093583</v>
      </c>
      <c r="M152" s="323">
        <v>1326325</v>
      </c>
      <c r="N152" s="323">
        <v>764205</v>
      </c>
      <c r="O152" s="323">
        <v>628783</v>
      </c>
      <c r="P152" s="323">
        <v>477850</v>
      </c>
      <c r="Q152" s="323">
        <v>351765</v>
      </c>
      <c r="R152" s="323">
        <v>403250</v>
      </c>
      <c r="S152" s="323">
        <v>468116</v>
      </c>
      <c r="T152" s="323">
        <v>688838</v>
      </c>
      <c r="U152" s="323">
        <v>658405</v>
      </c>
      <c r="V152" s="323">
        <v>639390</v>
      </c>
      <c r="W152" s="323">
        <v>880767</v>
      </c>
      <c r="X152" s="323">
        <v>1021407</v>
      </c>
      <c r="Y152" s="323">
        <v>2217208</v>
      </c>
    </row>
    <row r="154" spans="2:25">
      <c r="D154" s="253"/>
      <c r="E154" s="253"/>
      <c r="F154" s="253"/>
      <c r="G154" s="253"/>
      <c r="H154" s="253"/>
      <c r="I154" s="253"/>
      <c r="J154" s="253"/>
      <c r="K154" s="253"/>
      <c r="L154" s="253"/>
      <c r="M154" s="253"/>
      <c r="N154" s="253"/>
      <c r="O154" s="253"/>
      <c r="P154" s="253"/>
      <c r="Q154" s="253"/>
      <c r="R154" s="253"/>
      <c r="S154" s="253"/>
      <c r="T154" s="253"/>
      <c r="U154" s="253"/>
      <c r="V154" s="253"/>
      <c r="W154" s="253"/>
      <c r="X154" s="253"/>
      <c r="Y154" s="253" t="s">
        <v>0</v>
      </c>
    </row>
    <row r="155" spans="2:25" ht="12.75" thickBot="1">
      <c r="B155" s="249"/>
      <c r="C155" s="249" t="s">
        <v>117</v>
      </c>
      <c r="D155" s="249" t="s">
        <v>429</v>
      </c>
      <c r="E155" s="252" t="s">
        <v>435</v>
      </c>
      <c r="F155" s="252" t="s">
        <v>440</v>
      </c>
      <c r="G155" s="252" t="s">
        <v>443</v>
      </c>
      <c r="H155" s="252" t="s">
        <v>454</v>
      </c>
      <c r="I155" s="252" t="str">
        <f t="shared" ref="I155:N155" si="318">I142</f>
        <v>Dez15</v>
      </c>
      <c r="J155" s="252" t="str">
        <f t="shared" si="318"/>
        <v>Mar16</v>
      </c>
      <c r="K155" s="252" t="str">
        <f t="shared" si="318"/>
        <v>Jun16</v>
      </c>
      <c r="L155" s="252" t="str">
        <f t="shared" si="318"/>
        <v>Set16</v>
      </c>
      <c r="M155" s="252" t="str">
        <f t="shared" si="318"/>
        <v>Dez16</v>
      </c>
      <c r="N155" s="252" t="str">
        <f t="shared" si="318"/>
        <v>Mar17</v>
      </c>
      <c r="O155" s="252" t="str">
        <f t="shared" ref="O155:P155" si="319">O142</f>
        <v>Jun17</v>
      </c>
      <c r="P155" s="252" t="str">
        <f t="shared" si="319"/>
        <v>Set17</v>
      </c>
      <c r="Q155" s="252" t="str">
        <f t="shared" ref="Q155:R155" si="320">Q142</f>
        <v>Dez17</v>
      </c>
      <c r="R155" s="252" t="str">
        <f t="shared" si="320"/>
        <v>Mar18</v>
      </c>
      <c r="S155" s="252" t="str">
        <f t="shared" ref="S155:T155" si="321">S142</f>
        <v>Jun18</v>
      </c>
      <c r="T155" s="252" t="str">
        <f t="shared" si="321"/>
        <v>Set18</v>
      </c>
      <c r="U155" s="252" t="str">
        <f t="shared" ref="U155:V155" si="322">U142</f>
        <v>Dez18</v>
      </c>
      <c r="V155" s="252" t="str">
        <f t="shared" si="322"/>
        <v>Mar19</v>
      </c>
      <c r="W155" s="252" t="str">
        <f t="shared" ref="W155:X155" si="323">W142</f>
        <v>Jun19</v>
      </c>
      <c r="X155" s="252" t="str">
        <f t="shared" si="323"/>
        <v>Set19</v>
      </c>
      <c r="Y155" s="252" t="str">
        <f t="shared" ref="Y155" si="324">Y142</f>
        <v>Dez19</v>
      </c>
    </row>
    <row r="156" spans="2:25" ht="22.5">
      <c r="B156" s="319" t="s">
        <v>46</v>
      </c>
      <c r="C156" s="323">
        <v>663401</v>
      </c>
      <c r="D156" s="323">
        <v>637049</v>
      </c>
      <c r="E156" s="323">
        <v>500587</v>
      </c>
      <c r="F156" s="323">
        <v>612237</v>
      </c>
      <c r="G156" s="323">
        <v>429826</v>
      </c>
      <c r="H156" s="323">
        <v>259302</v>
      </c>
      <c r="I156" s="323">
        <v>248973</v>
      </c>
      <c r="J156" s="323">
        <v>249800</v>
      </c>
      <c r="K156" s="323">
        <v>263509</v>
      </c>
      <c r="L156" s="323">
        <v>239372</v>
      </c>
      <c r="M156" s="323">
        <v>188661</v>
      </c>
      <c r="N156" s="323">
        <v>161912</v>
      </c>
      <c r="O156" s="323">
        <v>102044</v>
      </c>
      <c r="P156" s="323">
        <v>45791</v>
      </c>
      <c r="Q156" s="323">
        <v>47791</v>
      </c>
      <c r="R156" s="323">
        <v>43155</v>
      </c>
      <c r="S156" s="323">
        <v>25784</v>
      </c>
      <c r="T156" s="323">
        <v>0</v>
      </c>
      <c r="U156" s="323">
        <v>0</v>
      </c>
      <c r="V156" s="323">
        <v>0</v>
      </c>
      <c r="W156" s="323">
        <v>0</v>
      </c>
      <c r="X156" s="323">
        <v>0</v>
      </c>
      <c r="Y156" s="323">
        <v>82141</v>
      </c>
    </row>
    <row r="158" spans="2:25">
      <c r="D158" s="253"/>
      <c r="E158" s="253"/>
      <c r="F158" s="253"/>
      <c r="G158" s="253"/>
      <c r="H158" s="253"/>
      <c r="I158" s="253"/>
      <c r="J158" s="253"/>
      <c r="K158" s="253"/>
      <c r="L158" s="253"/>
      <c r="M158" s="253"/>
      <c r="N158" s="253"/>
      <c r="O158" s="253"/>
      <c r="P158" s="253"/>
      <c r="Q158" s="253"/>
      <c r="R158" s="253"/>
      <c r="S158" s="253"/>
      <c r="T158" s="253"/>
      <c r="U158" s="253"/>
      <c r="V158" s="253"/>
      <c r="W158" s="253"/>
      <c r="X158" s="253"/>
      <c r="Y158" s="253" t="s">
        <v>0</v>
      </c>
    </row>
    <row r="159" spans="2:25" ht="12.75" thickBot="1">
      <c r="B159" s="249"/>
      <c r="C159" s="249" t="s">
        <v>117</v>
      </c>
      <c r="D159" s="249" t="s">
        <v>429</v>
      </c>
      <c r="E159" s="252" t="s">
        <v>435</v>
      </c>
      <c r="F159" s="252" t="s">
        <v>440</v>
      </c>
      <c r="G159" s="252" t="s">
        <v>443</v>
      </c>
      <c r="H159" s="252" t="s">
        <v>454</v>
      </c>
      <c r="I159" s="252" t="str">
        <f t="shared" ref="I159:N159" si="325">I142</f>
        <v>Dez15</v>
      </c>
      <c r="J159" s="252" t="str">
        <f t="shared" si="325"/>
        <v>Mar16</v>
      </c>
      <c r="K159" s="252" t="str">
        <f t="shared" si="325"/>
        <v>Jun16</v>
      </c>
      <c r="L159" s="252" t="str">
        <f t="shared" si="325"/>
        <v>Set16</v>
      </c>
      <c r="M159" s="252" t="str">
        <f t="shared" si="325"/>
        <v>Dez16</v>
      </c>
      <c r="N159" s="252" t="str">
        <f t="shared" si="325"/>
        <v>Mar17</v>
      </c>
      <c r="O159" s="252" t="str">
        <f t="shared" ref="O159:P159" si="326">O142</f>
        <v>Jun17</v>
      </c>
      <c r="P159" s="252" t="str">
        <f t="shared" si="326"/>
        <v>Set17</v>
      </c>
      <c r="Q159" s="252" t="str">
        <f t="shared" ref="Q159:R159" si="327">Q142</f>
        <v>Dez17</v>
      </c>
      <c r="R159" s="252" t="str">
        <f t="shared" si="327"/>
        <v>Mar18</v>
      </c>
      <c r="S159" s="252" t="str">
        <f t="shared" ref="S159:T159" si="328">S142</f>
        <v>Jun18</v>
      </c>
      <c r="T159" s="252" t="str">
        <f t="shared" si="328"/>
        <v>Set18</v>
      </c>
      <c r="U159" s="252" t="str">
        <f t="shared" ref="U159:V159" si="329">U142</f>
        <v>Dez18</v>
      </c>
      <c r="V159" s="252" t="str">
        <f t="shared" si="329"/>
        <v>Mar19</v>
      </c>
      <c r="W159" s="252" t="str">
        <f t="shared" ref="W159:X159" si="330">W142</f>
        <v>Jun19</v>
      </c>
      <c r="X159" s="252" t="str">
        <f t="shared" si="330"/>
        <v>Set19</v>
      </c>
      <c r="Y159" s="252" t="str">
        <f t="shared" ref="Y159" si="331">Y142</f>
        <v>Dez19</v>
      </c>
    </row>
    <row r="160" spans="2:25">
      <c r="B160" s="319" t="s">
        <v>29</v>
      </c>
      <c r="C160" s="324">
        <v>4779066</v>
      </c>
      <c r="D160" s="324">
        <v>5104009</v>
      </c>
      <c r="E160" s="324">
        <v>4737505.5571900001</v>
      </c>
      <c r="F160" s="324">
        <v>4368789</v>
      </c>
      <c r="G160" s="324">
        <v>3485512</v>
      </c>
      <c r="H160" s="324">
        <v>2920296</v>
      </c>
      <c r="I160" s="324">
        <v>2771336</v>
      </c>
      <c r="J160" s="324">
        <v>2733061</v>
      </c>
      <c r="K160" s="324">
        <v>2701324</v>
      </c>
      <c r="L160" s="324">
        <v>2763119</v>
      </c>
      <c r="M160" s="324">
        <v>2864839</v>
      </c>
      <c r="N160" s="324">
        <v>2640767</v>
      </c>
      <c r="O160" s="324">
        <v>2445036</v>
      </c>
      <c r="P160" s="324">
        <v>1903938</v>
      </c>
      <c r="Q160" s="324">
        <v>2043933</v>
      </c>
      <c r="R160" s="324">
        <v>2012606</v>
      </c>
      <c r="S160" s="324">
        <v>1812540.8</v>
      </c>
      <c r="T160" s="324">
        <v>1872174</v>
      </c>
      <c r="U160" s="324">
        <v>1787587</v>
      </c>
      <c r="V160" s="324">
        <v>1532180</v>
      </c>
      <c r="W160" s="324">
        <v>1680676</v>
      </c>
      <c r="X160" s="324">
        <v>1479545</v>
      </c>
      <c r="Y160" s="324">
        <v>2316452</v>
      </c>
    </row>
    <row r="163" spans="2:26" ht="12.75" customHeight="1">
      <c r="B163" s="239" t="s">
        <v>426</v>
      </c>
      <c r="H163" s="240"/>
      <c r="I163" s="240"/>
      <c r="J163" s="240"/>
      <c r="K163" s="240"/>
      <c r="L163" s="240"/>
      <c r="M163" s="240"/>
      <c r="N163" s="240"/>
      <c r="O163" s="240"/>
      <c r="P163" s="240"/>
      <c r="Q163" s="240"/>
      <c r="R163" s="240"/>
      <c r="S163" s="240"/>
      <c r="T163" s="240"/>
      <c r="U163" s="240"/>
      <c r="V163" s="240"/>
      <c r="W163" s="240"/>
      <c r="X163" s="240"/>
      <c r="Y163" s="240"/>
    </row>
    <row r="164" spans="2:26">
      <c r="E164" s="253"/>
      <c r="F164" s="253"/>
      <c r="G164" s="253"/>
      <c r="H164" s="253"/>
      <c r="I164" s="253"/>
      <c r="J164" s="253"/>
      <c r="K164" s="253"/>
      <c r="L164" s="253"/>
      <c r="M164" s="253"/>
      <c r="N164" s="253"/>
      <c r="O164" s="253"/>
      <c r="P164" s="253"/>
      <c r="Q164" s="253"/>
      <c r="R164" s="253"/>
      <c r="S164" s="253"/>
      <c r="T164" s="253"/>
      <c r="U164" s="253"/>
      <c r="V164" s="253"/>
      <c r="W164" s="253"/>
      <c r="X164" s="253"/>
      <c r="Y164" s="253" t="s">
        <v>0</v>
      </c>
    </row>
    <row r="165" spans="2:26" ht="12.75" thickBot="1">
      <c r="B165" s="254" t="s">
        <v>1</v>
      </c>
      <c r="C165" s="249" t="s">
        <v>117</v>
      </c>
      <c r="D165" s="252" t="s">
        <v>429</v>
      </c>
      <c r="E165" s="252" t="s">
        <v>435</v>
      </c>
      <c r="F165" s="252" t="s">
        <v>440</v>
      </c>
      <c r="G165" s="252" t="s">
        <v>443</v>
      </c>
      <c r="H165" s="252" t="s">
        <v>454</v>
      </c>
      <c r="I165" s="252" t="str">
        <f t="shared" ref="I165:N165" si="332">I142</f>
        <v>Dez15</v>
      </c>
      <c r="J165" s="252" t="str">
        <f t="shared" si="332"/>
        <v>Mar16</v>
      </c>
      <c r="K165" s="252" t="str">
        <f t="shared" si="332"/>
        <v>Jun16</v>
      </c>
      <c r="L165" s="252" t="str">
        <f t="shared" si="332"/>
        <v>Set16</v>
      </c>
      <c r="M165" s="252" t="str">
        <f t="shared" si="332"/>
        <v>Dez16</v>
      </c>
      <c r="N165" s="252" t="str">
        <f t="shared" si="332"/>
        <v>Mar17</v>
      </c>
      <c r="O165" s="252" t="str">
        <f t="shared" ref="O165:P165" si="333">O142</f>
        <v>Jun17</v>
      </c>
      <c r="P165" s="252" t="str">
        <f t="shared" si="333"/>
        <v>Set17</v>
      </c>
      <c r="Q165" s="252" t="str">
        <f t="shared" ref="Q165:R165" si="334">Q142</f>
        <v>Dez17</v>
      </c>
      <c r="R165" s="252" t="str">
        <f t="shared" si="334"/>
        <v>Mar18</v>
      </c>
      <c r="S165" s="252" t="str">
        <f t="shared" ref="S165:T165" si="335">S142</f>
        <v>Jun18</v>
      </c>
      <c r="T165" s="252" t="str">
        <f t="shared" si="335"/>
        <v>Set18</v>
      </c>
      <c r="U165" s="252" t="str">
        <f t="shared" ref="U165:V165" si="336">U142</f>
        <v>Dez18</v>
      </c>
      <c r="V165" s="252" t="str">
        <f t="shared" si="336"/>
        <v>Mar19</v>
      </c>
      <c r="W165" s="252" t="str">
        <f t="shared" ref="W165:X165" si="337">W142</f>
        <v>Jun19</v>
      </c>
      <c r="X165" s="252" t="str">
        <f t="shared" si="337"/>
        <v>Set19</v>
      </c>
      <c r="Y165" s="252" t="str">
        <f t="shared" ref="Y165" si="338">Y142</f>
        <v>Dez19</v>
      </c>
      <c r="Z165" s="14"/>
    </row>
    <row r="166" spans="2:26">
      <c r="B166" s="255">
        <v>0.02</v>
      </c>
      <c r="C166" s="325">
        <v>503840.13799506909</v>
      </c>
      <c r="D166" s="325">
        <v>302490.35827999999</v>
      </c>
      <c r="E166" s="325">
        <v>279819.18268999999</v>
      </c>
      <c r="F166" s="325">
        <v>223817.65508</v>
      </c>
      <c r="G166" s="325">
        <v>311418.56918865303</v>
      </c>
      <c r="H166" s="325">
        <v>251440.03735</v>
      </c>
      <c r="I166" s="325">
        <v>216394.73527999999</v>
      </c>
      <c r="J166" s="325">
        <v>68286.552659207344</v>
      </c>
      <c r="K166" s="325">
        <v>142016.92755227364</v>
      </c>
      <c r="L166" s="325">
        <v>52171.937200628461</v>
      </c>
      <c r="M166" s="325">
        <v>57846.100212889927</v>
      </c>
      <c r="N166" s="405">
        <v>80082.134271696574</v>
      </c>
      <c r="O166" s="405">
        <v>42060.798569999999</v>
      </c>
      <c r="P166" s="405">
        <v>71581.752250000005</v>
      </c>
      <c r="Q166" s="405">
        <v>97323.804740000007</v>
      </c>
      <c r="R166" s="405">
        <v>69179.889774702198</v>
      </c>
      <c r="S166" s="405">
        <v>56389.581689999999</v>
      </c>
      <c r="T166" s="405">
        <v>52392.233559999993</v>
      </c>
      <c r="U166" s="405">
        <v>7228.8252499999999</v>
      </c>
      <c r="V166" s="405">
        <v>20708.715469999999</v>
      </c>
      <c r="W166" s="405">
        <v>10230.401444498822</v>
      </c>
      <c r="X166" s="405">
        <v>14.695040000000001</v>
      </c>
      <c r="Y166" s="405">
        <v>4185.4713599999995</v>
      </c>
      <c r="Z166" s="14"/>
    </row>
    <row r="167" spans="2:26">
      <c r="B167" s="256">
        <v>0.2</v>
      </c>
      <c r="C167" s="325">
        <v>62334.290919999999</v>
      </c>
      <c r="D167" s="325">
        <v>102211.99079</v>
      </c>
      <c r="E167" s="325">
        <v>104904.33834</v>
      </c>
      <c r="F167" s="325">
        <v>196228.56608000002</v>
      </c>
      <c r="G167" s="325">
        <v>84513.353499999983</v>
      </c>
      <c r="H167" s="325">
        <v>57353.151949999992</v>
      </c>
      <c r="I167" s="325">
        <v>79861.340990000012</v>
      </c>
      <c r="J167" s="325">
        <v>34660.646649999995</v>
      </c>
      <c r="K167" s="325">
        <v>31213.910049999999</v>
      </c>
      <c r="L167" s="325">
        <v>63177.518660000002</v>
      </c>
      <c r="M167" s="325">
        <v>107347.50312000001</v>
      </c>
      <c r="N167" s="405">
        <v>106106.85021</v>
      </c>
      <c r="O167" s="405">
        <v>113262.33590999997</v>
      </c>
      <c r="P167" s="405">
        <v>132597.61355000001</v>
      </c>
      <c r="Q167" s="405">
        <v>120003.26836999999</v>
      </c>
      <c r="R167" s="405">
        <v>87876.415779999996</v>
      </c>
      <c r="S167" s="405">
        <v>89476.201339999985</v>
      </c>
      <c r="T167" s="405">
        <v>122502.34518999999</v>
      </c>
      <c r="U167" s="405">
        <v>120444.92074</v>
      </c>
      <c r="V167" s="405">
        <v>123935.96023</v>
      </c>
      <c r="W167" s="405">
        <v>303142.68225000007</v>
      </c>
      <c r="X167" s="405">
        <v>308993.86063000001</v>
      </c>
      <c r="Y167" s="405">
        <v>382168.93906</v>
      </c>
      <c r="Z167" s="14"/>
    </row>
    <row r="168" spans="2:26">
      <c r="B168" s="256">
        <v>0.5</v>
      </c>
      <c r="C168" s="325">
        <v>58135.72074947854</v>
      </c>
      <c r="D168" s="325">
        <v>220019.29689459881</v>
      </c>
      <c r="E168" s="325">
        <v>164351.21434244333</v>
      </c>
      <c r="F168" s="325">
        <v>192503.42802085946</v>
      </c>
      <c r="G168" s="325">
        <v>129439.13739704464</v>
      </c>
      <c r="H168" s="325">
        <v>50427.715910852618</v>
      </c>
      <c r="I168" s="325">
        <v>19442.44124</v>
      </c>
      <c r="J168" s="325">
        <v>211440.81585000001</v>
      </c>
      <c r="K168" s="325">
        <v>362067.54478999996</v>
      </c>
      <c r="L168" s="325">
        <v>142359.9466</v>
      </c>
      <c r="M168" s="325">
        <v>280066.71779000002</v>
      </c>
      <c r="N168" s="405">
        <v>204591.10671000002</v>
      </c>
      <c r="O168" s="405">
        <v>143584.51162</v>
      </c>
      <c r="P168" s="405">
        <v>165148.31769</v>
      </c>
      <c r="Q168" s="405">
        <v>5205.6451699999989</v>
      </c>
      <c r="R168" s="405">
        <v>30344.75504</v>
      </c>
      <c r="S168" s="405">
        <v>17364.20796</v>
      </c>
      <c r="T168" s="405">
        <v>17257.941079999997</v>
      </c>
      <c r="U168" s="405">
        <v>15824.24</v>
      </c>
      <c r="V168" s="405">
        <v>14206.3</v>
      </c>
      <c r="W168" s="405">
        <v>14974.66</v>
      </c>
      <c r="X168" s="405">
        <v>18097.96</v>
      </c>
      <c r="Y168" s="405">
        <v>104881.45444629168</v>
      </c>
      <c r="Z168" s="14"/>
    </row>
    <row r="169" spans="2:26">
      <c r="B169" s="256">
        <v>0.75</v>
      </c>
      <c r="C169" s="325">
        <v>0</v>
      </c>
      <c r="D169" s="325">
        <v>0</v>
      </c>
      <c r="E169" s="325">
        <v>0</v>
      </c>
      <c r="F169" s="325">
        <v>23051.066939999993</v>
      </c>
      <c r="G169" s="325">
        <v>33539.042219999974</v>
      </c>
      <c r="H169" s="325">
        <v>33199.655700000025</v>
      </c>
      <c r="I169" s="325">
        <v>61534.82769000002</v>
      </c>
      <c r="J169" s="325">
        <v>72696.203629999887</v>
      </c>
      <c r="K169" s="325">
        <v>72590.772760000022</v>
      </c>
      <c r="L169" s="325">
        <v>37696.632580000041</v>
      </c>
      <c r="M169" s="325">
        <v>78852.780989999985</v>
      </c>
      <c r="N169" s="405">
        <v>91620.575639999981</v>
      </c>
      <c r="O169" s="405">
        <v>51878.65178</v>
      </c>
      <c r="P169" s="405">
        <v>51045.824139999997</v>
      </c>
      <c r="Q169" s="405">
        <v>51089.809350000003</v>
      </c>
      <c r="R169" s="405">
        <v>50346.455490000008</v>
      </c>
      <c r="S169" s="405">
        <v>29878.943879999999</v>
      </c>
      <c r="T169" s="405">
        <v>29196.860119999998</v>
      </c>
      <c r="U169" s="405">
        <v>21097.534859999996</v>
      </c>
      <c r="V169" s="405">
        <v>21341.934860000001</v>
      </c>
      <c r="W169" s="405">
        <v>15594.043599999999</v>
      </c>
      <c r="X169" s="405">
        <v>15796.31475</v>
      </c>
      <c r="Y169" s="405">
        <v>15973.39905</v>
      </c>
      <c r="Z169" s="14"/>
    </row>
    <row r="170" spans="2:26">
      <c r="B170" s="256">
        <v>0.85</v>
      </c>
      <c r="C170" s="325">
        <v>1836673.0709286428</v>
      </c>
      <c r="D170" s="325">
        <v>1833626.2451194567</v>
      </c>
      <c r="E170" s="325">
        <v>1665742.9407196925</v>
      </c>
      <c r="F170" s="325">
        <v>1617947.4138683949</v>
      </c>
      <c r="G170" s="325">
        <v>1290998.1017629309</v>
      </c>
      <c r="H170" s="325">
        <v>787976.24680434773</v>
      </c>
      <c r="I170" s="325">
        <v>874369.06360313308</v>
      </c>
      <c r="J170" s="325">
        <v>858354.04476860119</v>
      </c>
      <c r="K170" s="325">
        <v>803521.64125654998</v>
      </c>
      <c r="L170" s="325">
        <v>772062.67006644025</v>
      </c>
      <c r="M170" s="325">
        <v>772755.5634877315</v>
      </c>
      <c r="N170" s="405">
        <v>677515.78308677953</v>
      </c>
      <c r="O170" s="405">
        <v>851696.85710322787</v>
      </c>
      <c r="P170" s="405">
        <v>516825.87715456547</v>
      </c>
      <c r="Q170" s="405">
        <v>369218.24477673852</v>
      </c>
      <c r="R170" s="405">
        <v>289639.44057197013</v>
      </c>
      <c r="S170" s="405">
        <v>232680.23070889979</v>
      </c>
      <c r="T170" s="405">
        <v>210276.27026133763</v>
      </c>
      <c r="U170" s="405">
        <v>207276.07278505206</v>
      </c>
      <c r="V170" s="405">
        <v>171209.86871500342</v>
      </c>
      <c r="W170" s="405">
        <v>172331.76096000001</v>
      </c>
      <c r="X170" s="405">
        <v>19301.548199999997</v>
      </c>
      <c r="Y170" s="405">
        <v>79854.542626356779</v>
      </c>
      <c r="Z170" s="14"/>
    </row>
    <row r="171" spans="2:26">
      <c r="B171" s="256">
        <v>1</v>
      </c>
      <c r="C171" s="325">
        <v>3028374.094404228</v>
      </c>
      <c r="D171" s="325">
        <v>3128856.8262275057</v>
      </c>
      <c r="E171" s="325">
        <v>3534622.2381303795</v>
      </c>
      <c r="F171" s="325">
        <v>3269946.9234298402</v>
      </c>
      <c r="G171" s="325">
        <v>2586086.0258657536</v>
      </c>
      <c r="H171" s="325">
        <v>2123345.2917824402</v>
      </c>
      <c r="I171" s="325">
        <v>1892314.5874715012</v>
      </c>
      <c r="J171" s="325">
        <v>1744901.4276458535</v>
      </c>
      <c r="K171" s="325">
        <v>1812400.5198449013</v>
      </c>
      <c r="L171" s="325">
        <v>2021326.2204425624</v>
      </c>
      <c r="M171" s="325">
        <v>2128895.4916799492</v>
      </c>
      <c r="N171" s="405">
        <v>1872239.430030484</v>
      </c>
      <c r="O171" s="405">
        <v>1562678.274207561</v>
      </c>
      <c r="P171" s="405">
        <v>1325137.625827637</v>
      </c>
      <c r="Q171" s="405">
        <v>1400744.2639145271</v>
      </c>
      <c r="R171" s="405">
        <v>1329702.1912180304</v>
      </c>
      <c r="S171" s="405">
        <v>1211870.6540284001</v>
      </c>
      <c r="T171" s="405">
        <v>1129035.6081645086</v>
      </c>
      <c r="U171" s="405">
        <v>972167.14437999984</v>
      </c>
      <c r="V171" s="405">
        <v>900028.63924000005</v>
      </c>
      <c r="W171" s="405">
        <v>761821.21358821797</v>
      </c>
      <c r="X171" s="405">
        <v>862712.00803256442</v>
      </c>
      <c r="Y171" s="405">
        <v>1261779.0743734671</v>
      </c>
      <c r="Z171" s="14"/>
    </row>
    <row r="172" spans="2:26">
      <c r="B172" s="256">
        <v>2.5</v>
      </c>
      <c r="C172" s="325">
        <v>0</v>
      </c>
      <c r="D172" s="325">
        <v>0</v>
      </c>
      <c r="E172" s="325">
        <v>0</v>
      </c>
      <c r="F172" s="325">
        <v>0</v>
      </c>
      <c r="G172" s="325">
        <v>0</v>
      </c>
      <c r="H172" s="325">
        <v>0</v>
      </c>
      <c r="I172" s="325">
        <v>0</v>
      </c>
      <c r="J172" s="325">
        <v>0</v>
      </c>
      <c r="K172" s="325">
        <v>19358.998709999996</v>
      </c>
      <c r="L172" s="325">
        <v>17534.90955</v>
      </c>
      <c r="M172" s="325">
        <v>29795.489616087998</v>
      </c>
      <c r="N172" s="405">
        <v>24889.85250278001</v>
      </c>
      <c r="O172" s="405">
        <v>19123.350423699998</v>
      </c>
      <c r="P172" s="405">
        <v>11885.394949519992</v>
      </c>
      <c r="Q172" s="405">
        <v>5670.1063933199885</v>
      </c>
      <c r="R172" s="405">
        <v>0</v>
      </c>
      <c r="S172" s="405">
        <v>0</v>
      </c>
      <c r="T172" s="405">
        <v>0</v>
      </c>
      <c r="U172" s="405">
        <v>0</v>
      </c>
      <c r="V172" s="405">
        <v>0</v>
      </c>
      <c r="W172" s="405">
        <v>15942.497137058786</v>
      </c>
      <c r="X172" s="405">
        <v>6974.8396852940832</v>
      </c>
      <c r="Y172" s="405">
        <v>15244.194630999986</v>
      </c>
      <c r="Z172" s="14"/>
    </row>
    <row r="173" spans="2:26" ht="12.75" thickBot="1">
      <c r="B173" s="256">
        <v>3</v>
      </c>
      <c r="C173" s="325">
        <v>111336.86725</v>
      </c>
      <c r="D173" s="325">
        <v>117218.74428</v>
      </c>
      <c r="E173" s="325">
        <v>116658.93438999999</v>
      </c>
      <c r="F173" s="325">
        <v>124288.53297</v>
      </c>
      <c r="G173" s="325">
        <v>126723.66732999998</v>
      </c>
      <c r="H173" s="325">
        <v>169226.70810000002</v>
      </c>
      <c r="I173" s="325">
        <v>175783.15913999997</v>
      </c>
      <c r="J173" s="325">
        <v>178812.22679000002</v>
      </c>
      <c r="K173" s="325">
        <v>189690.96701999998</v>
      </c>
      <c r="L173" s="325">
        <v>200908.06581</v>
      </c>
      <c r="M173" s="325">
        <v>196812.58338999999</v>
      </c>
      <c r="N173" s="405">
        <v>196522.92299000002</v>
      </c>
      <c r="O173" s="405">
        <v>196137.32669999998</v>
      </c>
      <c r="P173" s="405">
        <v>195696.37766000003</v>
      </c>
      <c r="Q173" s="405">
        <v>195929.76936000001</v>
      </c>
      <c r="R173" s="405">
        <v>195563.42588999998</v>
      </c>
      <c r="S173" s="405">
        <v>194913.21064999999</v>
      </c>
      <c r="T173" s="405">
        <v>195076.98599000002</v>
      </c>
      <c r="U173" s="405">
        <v>182231.75782</v>
      </c>
      <c r="V173" s="405">
        <v>182197.58007</v>
      </c>
      <c r="W173" s="405">
        <v>0</v>
      </c>
      <c r="X173" s="405">
        <v>0</v>
      </c>
      <c r="Y173" s="405">
        <v>0</v>
      </c>
      <c r="Z173" s="14"/>
    </row>
    <row r="174" spans="2:26" ht="12.75" thickTop="1">
      <c r="B174" s="257" t="s">
        <v>2</v>
      </c>
      <c r="C174" s="326">
        <f t="shared" ref="C174:H174" si="339">SUM(C166:C173)</f>
        <v>5600694.182247418</v>
      </c>
      <c r="D174" s="326">
        <f t="shared" si="339"/>
        <v>5704423.4615915613</v>
      </c>
      <c r="E174" s="326">
        <f t="shared" si="339"/>
        <v>5866098.8486125153</v>
      </c>
      <c r="F174" s="326">
        <f t="shared" si="339"/>
        <v>5647783.5863890946</v>
      </c>
      <c r="G174" s="326">
        <f t="shared" si="339"/>
        <v>4562717.8972643819</v>
      </c>
      <c r="H174" s="326">
        <f t="shared" si="339"/>
        <v>3472968.8075976404</v>
      </c>
      <c r="I174" s="326">
        <v>3319700.1554146344</v>
      </c>
      <c r="J174" s="326">
        <v>3169151.9179936619</v>
      </c>
      <c r="K174" s="326">
        <v>3432861.2819837253</v>
      </c>
      <c r="L174" s="326">
        <v>3307237.900909631</v>
      </c>
      <c r="M174" s="326">
        <v>3652372.2302866583</v>
      </c>
      <c r="N174" s="406">
        <v>3253568.6554417401</v>
      </c>
      <c r="O174" s="406">
        <v>2980422.1063144892</v>
      </c>
      <c r="P174" s="406">
        <v>2469918.783221723</v>
      </c>
      <c r="Q174" s="406">
        <v>2245184.9120745859</v>
      </c>
      <c r="R174" s="406">
        <v>2052652.5737647028</v>
      </c>
      <c r="S174" s="406">
        <v>1832573.0302573</v>
      </c>
      <c r="T174" s="406">
        <v>1755738.2443658463</v>
      </c>
      <c r="U174" s="406">
        <v>1526270.4958350519</v>
      </c>
      <c r="V174" s="406">
        <f>SUM(V166:V173)</f>
        <v>1433628.9985850034</v>
      </c>
      <c r="W174" s="406">
        <v>1294037.2589797757</v>
      </c>
      <c r="X174" s="406">
        <v>1231891.2263378587</v>
      </c>
      <c r="Y174" s="406">
        <v>1864087.0755471159</v>
      </c>
      <c r="Z174" s="14"/>
    </row>
    <row r="175" spans="2:26">
      <c r="Z175" s="14"/>
    </row>
    <row r="176" spans="2:26">
      <c r="P176" s="407"/>
      <c r="Q176" s="407"/>
      <c r="R176" s="407"/>
      <c r="S176" s="407"/>
      <c r="T176" s="407"/>
      <c r="U176" s="407"/>
      <c r="V176" s="407"/>
      <c r="W176" s="407"/>
      <c r="X176" s="407"/>
      <c r="Y176" s="407"/>
      <c r="Z176" s="14"/>
    </row>
    <row r="177" spans="2:31" ht="12.75" customHeight="1">
      <c r="B177" s="239" t="s">
        <v>457</v>
      </c>
      <c r="H177" s="240"/>
      <c r="I177" s="240"/>
      <c r="J177" s="240"/>
      <c r="K177" s="240"/>
      <c r="L177" s="240"/>
      <c r="M177" s="240"/>
      <c r="N177" s="240"/>
      <c r="O177" s="240"/>
      <c r="P177" s="408"/>
      <c r="Q177" s="408"/>
      <c r="R177" s="408"/>
      <c r="S177" s="408"/>
      <c r="T177" s="408"/>
      <c r="U177" s="408"/>
      <c r="V177" s="408"/>
      <c r="W177" s="408"/>
      <c r="X177" s="408"/>
      <c r="Y177" s="408"/>
    </row>
    <row r="178" spans="2:31">
      <c r="E178" s="253"/>
      <c r="F178" s="253"/>
      <c r="G178" s="253"/>
      <c r="H178" s="240"/>
      <c r="P178" s="407"/>
      <c r="Q178" s="407"/>
      <c r="R178" s="407"/>
      <c r="S178" s="407"/>
      <c r="T178" s="407"/>
      <c r="U178" s="407"/>
      <c r="V178" s="407"/>
      <c r="W178" s="407"/>
      <c r="X178" s="407"/>
      <c r="Y178" s="407"/>
    </row>
    <row r="179" spans="2:31" ht="12.75">
      <c r="B179" s="265"/>
      <c r="C179" s="265"/>
      <c r="D179" s="265"/>
      <c r="E179" s="266"/>
      <c r="F179" s="266"/>
      <c r="G179" s="267"/>
      <c r="H179" s="267"/>
      <c r="I179" s="267"/>
      <c r="J179" s="267"/>
      <c r="K179" s="267"/>
      <c r="L179" s="267"/>
      <c r="M179" s="267"/>
      <c r="N179" s="267"/>
      <c r="O179" s="267"/>
      <c r="P179" s="267"/>
      <c r="Q179" s="267"/>
      <c r="R179" s="267"/>
      <c r="S179" s="267"/>
      <c r="T179" s="267"/>
      <c r="U179" s="267"/>
      <c r="V179" s="267"/>
      <c r="W179" s="267"/>
      <c r="X179" s="267"/>
      <c r="Y179" s="267" t="s">
        <v>0</v>
      </c>
    </row>
    <row r="180" spans="2:31" ht="13.5" thickBot="1">
      <c r="B180" s="265"/>
      <c r="C180" s="270" t="s">
        <v>458</v>
      </c>
      <c r="D180" s="270"/>
      <c r="E180" s="270"/>
      <c r="F180" s="270"/>
      <c r="G180" s="270"/>
      <c r="H180" s="270"/>
      <c r="I180" s="270"/>
      <c r="J180" s="270"/>
      <c r="K180" s="270"/>
      <c r="L180" s="270"/>
      <c r="M180" s="270"/>
      <c r="N180" s="270"/>
      <c r="O180" s="270"/>
      <c r="P180" s="270"/>
      <c r="Q180" s="270"/>
      <c r="R180" s="270"/>
      <c r="S180" s="270"/>
      <c r="T180" s="270"/>
      <c r="U180" s="270"/>
      <c r="V180" s="270"/>
      <c r="W180" s="270"/>
      <c r="X180" s="270"/>
      <c r="Y180" s="270"/>
      <c r="AA180" s="265"/>
      <c r="AE180" s="369"/>
    </row>
    <row r="181" spans="2:31" ht="12.75" thickBot="1">
      <c r="B181" s="254"/>
      <c r="C181" s="249" t="str">
        <f t="shared" ref="C181:H181" si="340">C165</f>
        <v>Jun14</v>
      </c>
      <c r="D181" s="249" t="str">
        <f t="shared" si="340"/>
        <v>Set14</v>
      </c>
      <c r="E181" s="249" t="str">
        <f t="shared" si="340"/>
        <v>Dez14</v>
      </c>
      <c r="F181" s="249" t="str">
        <f t="shared" si="340"/>
        <v>Mar15</v>
      </c>
      <c r="G181" s="249" t="str">
        <f t="shared" si="340"/>
        <v>Jun15</v>
      </c>
      <c r="H181" s="249" t="str">
        <f t="shared" si="340"/>
        <v>Set15</v>
      </c>
      <c r="I181" s="249" t="s">
        <v>464</v>
      </c>
      <c r="J181" s="249" t="str">
        <f t="shared" ref="J181:O181" si="341">J165</f>
        <v>Mar16</v>
      </c>
      <c r="K181" s="249" t="str">
        <f t="shared" si="341"/>
        <v>Jun16</v>
      </c>
      <c r="L181" s="249" t="str">
        <f t="shared" si="341"/>
        <v>Set16</v>
      </c>
      <c r="M181" s="249" t="str">
        <f t="shared" si="341"/>
        <v>Dez16</v>
      </c>
      <c r="N181" s="249" t="str">
        <f t="shared" si="341"/>
        <v>Mar17</v>
      </c>
      <c r="O181" s="249" t="str">
        <f t="shared" si="341"/>
        <v>Jun17</v>
      </c>
      <c r="P181" s="249" t="str">
        <f t="shared" ref="P181:Q181" si="342">P165</f>
        <v>Set17</v>
      </c>
      <c r="Q181" s="249" t="str">
        <f t="shared" si="342"/>
        <v>Dez17</v>
      </c>
      <c r="R181" s="249" t="str">
        <f t="shared" ref="R181:S181" si="343">R165</f>
        <v>Mar18</v>
      </c>
      <c r="S181" s="249" t="str">
        <f t="shared" si="343"/>
        <v>Jun18</v>
      </c>
      <c r="T181" s="249" t="str">
        <f t="shared" ref="T181:U181" si="344">T165</f>
        <v>Set18</v>
      </c>
      <c r="U181" s="249" t="str">
        <f t="shared" si="344"/>
        <v>Dez18</v>
      </c>
      <c r="V181" s="249" t="str">
        <f t="shared" ref="V181:W181" si="345">V165</f>
        <v>Mar19</v>
      </c>
      <c r="W181" s="249" t="str">
        <f t="shared" si="345"/>
        <v>Jun19</v>
      </c>
      <c r="X181" s="249" t="str">
        <f t="shared" ref="X181:Y181" si="346">X165</f>
        <v>Set19</v>
      </c>
      <c r="Y181" s="249" t="str">
        <f t="shared" si="346"/>
        <v>Dez19</v>
      </c>
    </row>
    <row r="182" spans="2:31" ht="12.75" thickBot="1">
      <c r="B182" s="268" t="s">
        <v>459</v>
      </c>
      <c r="C182" s="327"/>
      <c r="D182" s="327"/>
      <c r="E182" s="327"/>
      <c r="F182" s="327"/>
      <c r="G182" s="327"/>
      <c r="H182" s="327"/>
      <c r="I182" s="327"/>
      <c r="J182" s="327"/>
      <c r="K182" s="327"/>
      <c r="L182" s="327"/>
      <c r="M182" s="327"/>
      <c r="N182" s="327"/>
      <c r="O182" s="327"/>
      <c r="P182" s="327"/>
      <c r="Q182" s="327"/>
      <c r="R182" s="327"/>
      <c r="S182" s="327"/>
      <c r="T182" s="327"/>
      <c r="U182" s="327"/>
      <c r="V182" s="327"/>
      <c r="W182" s="327"/>
      <c r="X182" s="327"/>
      <c r="Y182" s="327"/>
    </row>
    <row r="183" spans="2:31">
      <c r="B183" s="269" t="s">
        <v>462</v>
      </c>
      <c r="C183" s="328">
        <v>29974</v>
      </c>
      <c r="D183" s="328">
        <v>23661</v>
      </c>
      <c r="E183" s="328">
        <v>215455</v>
      </c>
      <c r="F183" s="328">
        <v>99635</v>
      </c>
      <c r="G183" s="328">
        <v>64852</v>
      </c>
      <c r="H183" s="328">
        <v>58132.407765807002</v>
      </c>
      <c r="I183" s="328">
        <v>71339.709930584009</v>
      </c>
      <c r="J183" s="328">
        <v>60079.556774186996</v>
      </c>
      <c r="K183" s="328">
        <v>66777.745363822003</v>
      </c>
      <c r="L183" s="328">
        <v>98435.423304198019</v>
      </c>
      <c r="M183" s="328">
        <f>322872.21289-155000</f>
        <v>167872.21289000002</v>
      </c>
      <c r="N183" s="328">
        <v>191060.17005334399</v>
      </c>
      <c r="O183" s="328">
        <v>231352.350581512</v>
      </c>
      <c r="P183" s="328">
        <v>102490.9102156</v>
      </c>
      <c r="Q183" s="328">
        <v>90017</v>
      </c>
      <c r="R183" s="328">
        <v>86167</v>
      </c>
      <c r="S183" s="328">
        <v>78659.493484252002</v>
      </c>
      <c r="T183" s="328">
        <v>48879</v>
      </c>
      <c r="U183" s="328">
        <v>71806.494763568</v>
      </c>
      <c r="V183" s="328">
        <v>51009</v>
      </c>
      <c r="W183" s="328">
        <v>44120.463528552005</v>
      </c>
      <c r="X183" s="328">
        <v>60171</v>
      </c>
      <c r="Y183" s="328">
        <v>37994</v>
      </c>
    </row>
    <row r="184" spans="2:31" ht="12.75" thickBot="1">
      <c r="B184" s="268" t="s">
        <v>460</v>
      </c>
      <c r="C184" s="329"/>
      <c r="D184" s="329"/>
      <c r="E184" s="329"/>
      <c r="F184" s="329"/>
      <c r="G184" s="329"/>
      <c r="H184" s="329"/>
      <c r="I184" s="329"/>
      <c r="J184" s="329"/>
      <c r="K184" s="329"/>
      <c r="L184" s="329"/>
      <c r="M184" s="329"/>
      <c r="N184" s="329"/>
      <c r="O184" s="329"/>
      <c r="P184" s="329"/>
      <c r="Q184" s="329"/>
      <c r="R184" s="329"/>
      <c r="S184" s="329"/>
      <c r="T184" s="329"/>
      <c r="U184" s="329"/>
      <c r="V184" s="329"/>
      <c r="W184" s="329"/>
      <c r="X184" s="329"/>
      <c r="Y184" s="329"/>
    </row>
    <row r="185" spans="2:31">
      <c r="B185" s="269" t="s">
        <v>461</v>
      </c>
      <c r="C185" s="328">
        <v>121025</v>
      </c>
      <c r="D185" s="328">
        <v>341195</v>
      </c>
      <c r="E185" s="328">
        <v>412295</v>
      </c>
      <c r="F185" s="328">
        <v>311148</v>
      </c>
      <c r="G185" s="328">
        <v>551294</v>
      </c>
      <c r="H185" s="328">
        <v>409597.44141000003</v>
      </c>
      <c r="I185" s="328">
        <v>403992.33892000001</v>
      </c>
      <c r="J185" s="328">
        <v>541201.13130000001</v>
      </c>
      <c r="K185" s="328">
        <v>433605.01886000001</v>
      </c>
      <c r="L185" s="328">
        <v>459795.37144999998</v>
      </c>
      <c r="M185" s="328">
        <v>689216.91266999999</v>
      </c>
      <c r="N185" s="328">
        <v>688294.23225</v>
      </c>
      <c r="O185" s="328">
        <v>400489.85480000003</v>
      </c>
      <c r="P185" s="328">
        <v>575750.71268</v>
      </c>
      <c r="Q185" s="328">
        <v>235030</v>
      </c>
      <c r="R185" s="328">
        <v>337139</v>
      </c>
      <c r="S185" s="328">
        <v>290523.34149999998</v>
      </c>
      <c r="T185" s="328">
        <v>530281</v>
      </c>
      <c r="U185" s="328">
        <v>666196.55310999998</v>
      </c>
      <c r="V185" s="328">
        <v>519673</v>
      </c>
      <c r="W185" s="328">
        <v>654102.02672000008</v>
      </c>
      <c r="X185" s="328">
        <v>444798</v>
      </c>
      <c r="Y185" s="328">
        <v>484083</v>
      </c>
    </row>
    <row r="186" spans="2:31" ht="12.75" thickBot="1">
      <c r="B186" s="268" t="s">
        <v>548</v>
      </c>
      <c r="C186" s="329"/>
      <c r="D186" s="329"/>
      <c r="E186" s="329"/>
      <c r="F186" s="329"/>
      <c r="G186" s="329"/>
      <c r="H186" s="329"/>
      <c r="I186" s="329"/>
      <c r="J186" s="329"/>
      <c r="K186" s="329"/>
      <c r="L186" s="329"/>
      <c r="M186" s="329"/>
      <c r="N186" s="329"/>
      <c r="O186" s="329"/>
      <c r="P186" s="329"/>
      <c r="Q186" s="329"/>
      <c r="R186" s="329"/>
      <c r="S186" s="329"/>
      <c r="T186" s="329"/>
      <c r="U186" s="329"/>
      <c r="V186" s="329"/>
      <c r="W186" s="329"/>
      <c r="X186" s="329"/>
      <c r="Y186" s="329"/>
    </row>
    <row r="187" spans="2:31">
      <c r="B187" s="269" t="s">
        <v>461</v>
      </c>
      <c r="C187" s="328">
        <v>121025</v>
      </c>
      <c r="D187" s="328">
        <v>341195</v>
      </c>
      <c r="E187" s="328">
        <v>412295</v>
      </c>
      <c r="F187" s="328"/>
      <c r="G187" s="328"/>
      <c r="H187" s="328"/>
      <c r="I187" s="328"/>
      <c r="J187" s="328"/>
      <c r="K187" s="328"/>
      <c r="L187" s="328"/>
      <c r="M187" s="328">
        <v>155000</v>
      </c>
      <c r="N187" s="328">
        <v>155000</v>
      </c>
      <c r="O187" s="328">
        <v>164885.05022</v>
      </c>
      <c r="P187" s="328">
        <v>0</v>
      </c>
      <c r="Q187" s="328">
        <v>28000</v>
      </c>
      <c r="R187" s="328">
        <v>28000</v>
      </c>
      <c r="S187" s="328">
        <v>28000</v>
      </c>
      <c r="T187" s="328">
        <v>50341</v>
      </c>
      <c r="U187" s="328">
        <v>48717.860399999998</v>
      </c>
      <c r="V187" s="328">
        <v>48993</v>
      </c>
      <c r="W187" s="328">
        <v>48182.250599999999</v>
      </c>
      <c r="X187" s="328">
        <v>0</v>
      </c>
      <c r="Y187" s="328"/>
    </row>
    <row r="188" spans="2:31" ht="12.75" thickBot="1">
      <c r="B188" s="268" t="s">
        <v>110</v>
      </c>
      <c r="C188" s="329"/>
      <c r="D188" s="329"/>
      <c r="E188" s="329"/>
      <c r="F188" s="329"/>
      <c r="G188" s="329"/>
      <c r="H188" s="329"/>
      <c r="I188" s="329"/>
      <c r="J188" s="329"/>
      <c r="K188" s="329"/>
      <c r="L188" s="329"/>
      <c r="M188" s="329"/>
      <c r="N188" s="329"/>
      <c r="O188" s="329"/>
      <c r="P188" s="329"/>
      <c r="Q188" s="329"/>
      <c r="R188" s="329"/>
      <c r="S188" s="329"/>
      <c r="T188" s="329"/>
      <c r="U188" s="329"/>
      <c r="V188" s="329"/>
      <c r="W188" s="329"/>
      <c r="X188" s="329"/>
      <c r="Y188" s="329"/>
    </row>
    <row r="189" spans="2:31">
      <c r="B189" s="269" t="s">
        <v>549</v>
      </c>
      <c r="C189" s="328">
        <v>121025</v>
      </c>
      <c r="D189" s="328">
        <v>341195</v>
      </c>
      <c r="E189" s="328">
        <v>412295</v>
      </c>
      <c r="F189" s="328"/>
      <c r="G189" s="328"/>
      <c r="H189" s="328"/>
      <c r="I189" s="328"/>
      <c r="J189" s="328"/>
      <c r="K189" s="328"/>
      <c r="L189" s="328"/>
      <c r="M189" s="328"/>
      <c r="N189" s="328">
        <v>18661.83857</v>
      </c>
      <c r="O189" s="328">
        <v>21626.012103000005</v>
      </c>
      <c r="P189" s="328">
        <v>17902.9071215</v>
      </c>
      <c r="Q189" s="328">
        <v>13369</v>
      </c>
      <c r="R189" s="328">
        <v>12351</v>
      </c>
      <c r="S189" s="328">
        <v>6360.3505999999998</v>
      </c>
      <c r="T189" s="328">
        <v>0</v>
      </c>
      <c r="U189" s="328">
        <v>0</v>
      </c>
      <c r="V189" s="328">
        <v>0</v>
      </c>
      <c r="W189" s="328">
        <v>0</v>
      </c>
      <c r="X189" s="328">
        <v>0</v>
      </c>
      <c r="Y189" s="328"/>
    </row>
    <row r="190" spans="2:31" ht="12.75" thickBot="1">
      <c r="B190" s="268" t="s">
        <v>581</v>
      </c>
      <c r="C190" s="329"/>
      <c r="D190" s="329"/>
      <c r="E190" s="329"/>
      <c r="F190" s="329"/>
      <c r="G190" s="329"/>
      <c r="H190" s="329"/>
      <c r="I190" s="329"/>
      <c r="J190" s="329"/>
      <c r="K190" s="329"/>
      <c r="L190" s="329"/>
      <c r="M190" s="329"/>
      <c r="N190" s="329"/>
      <c r="O190" s="329"/>
      <c r="P190" s="329"/>
      <c r="Q190" s="329"/>
      <c r="R190" s="329"/>
      <c r="S190" s="329"/>
      <c r="T190" s="329"/>
      <c r="U190" s="329"/>
      <c r="V190" s="329"/>
      <c r="W190" s="329"/>
      <c r="X190" s="329"/>
      <c r="Y190" s="329"/>
    </row>
    <row r="191" spans="2:31">
      <c r="B191" s="269" t="s">
        <v>582</v>
      </c>
      <c r="C191" s="328">
        <v>0</v>
      </c>
      <c r="D191" s="328">
        <v>0</v>
      </c>
      <c r="E191" s="328">
        <v>0</v>
      </c>
      <c r="F191" s="328">
        <v>0</v>
      </c>
      <c r="G191" s="328">
        <v>0</v>
      </c>
      <c r="H191" s="328">
        <v>0</v>
      </c>
      <c r="I191" s="328">
        <v>0</v>
      </c>
      <c r="J191" s="328">
        <v>0</v>
      </c>
      <c r="K191" s="328">
        <v>0</v>
      </c>
      <c r="L191" s="328">
        <v>0</v>
      </c>
      <c r="M191" s="328">
        <v>0</v>
      </c>
      <c r="N191" s="328">
        <v>0</v>
      </c>
      <c r="O191" s="328">
        <v>0</v>
      </c>
      <c r="P191" s="328">
        <v>0</v>
      </c>
      <c r="Q191" s="328">
        <v>0</v>
      </c>
      <c r="R191" s="328">
        <v>0</v>
      </c>
      <c r="S191" s="328">
        <v>0</v>
      </c>
      <c r="T191" s="328">
        <v>0</v>
      </c>
      <c r="U191" s="328">
        <v>0</v>
      </c>
      <c r="V191" s="328">
        <v>0</v>
      </c>
      <c r="W191" s="328">
        <v>0</v>
      </c>
      <c r="X191" s="328">
        <v>0</v>
      </c>
      <c r="Y191" s="328">
        <v>358769</v>
      </c>
    </row>
  </sheetData>
  <sheetProtection algorithmName="SHA-512" hashValue="0XUunjDwrAYf/NFUMIPV4v7Ww5A62HUQz/ln9vudCPs6kjVAHxvnAKRiUch9EXLu9/YeEACEx2VFuXCe9J81nw==" saltValue="3BcY9x5Gdos71uF7p188jw==" spinCount="100000" sheet="1" objects="1" scenarios="1"/>
  <mergeCells count="138">
    <mergeCell ref="EE31:EJ31"/>
    <mergeCell ref="EE44:EJ44"/>
    <mergeCell ref="DI59:DM59"/>
    <mergeCell ref="EE74:EJ74"/>
    <mergeCell ref="AQ8:AR8"/>
    <mergeCell ref="AQ22:AR22"/>
    <mergeCell ref="DS31:DX31"/>
    <mergeCell ref="DS44:DX44"/>
    <mergeCell ref="CY59:DC59"/>
    <mergeCell ref="DS74:DX74"/>
    <mergeCell ref="DY31:ED31"/>
    <mergeCell ref="DY44:ED44"/>
    <mergeCell ref="DY74:ED74"/>
    <mergeCell ref="BW31:CB31"/>
    <mergeCell ref="BW44:CB44"/>
    <mergeCell ref="BQ31:BV31"/>
    <mergeCell ref="AU8:AV8"/>
    <mergeCell ref="AU22:AV22"/>
    <mergeCell ref="AO8:AP8"/>
    <mergeCell ref="AO22:AP22"/>
    <mergeCell ref="DM31:DR31"/>
    <mergeCell ref="DM44:DR44"/>
    <mergeCell ref="CT59:CX59"/>
    <mergeCell ref="DM74:DR74"/>
    <mergeCell ref="CU31:CZ31"/>
    <mergeCell ref="CU44:CZ44"/>
    <mergeCell ref="CE59:CI59"/>
    <mergeCell ref="CU74:CZ74"/>
    <mergeCell ref="CO31:CT31"/>
    <mergeCell ref="CO44:CT44"/>
    <mergeCell ref="BZ59:CD59"/>
    <mergeCell ref="CO74:CT74"/>
    <mergeCell ref="CI31:CN31"/>
    <mergeCell ref="CI44:CN44"/>
    <mergeCell ref="BU59:BY59"/>
    <mergeCell ref="CI74:CN74"/>
    <mergeCell ref="AS8:AT8"/>
    <mergeCell ref="AS22:AT22"/>
    <mergeCell ref="DD59:DH59"/>
    <mergeCell ref="CC31:CH31"/>
    <mergeCell ref="CC44:CH44"/>
    <mergeCell ref="CC74:CH74"/>
    <mergeCell ref="AM8:AN8"/>
    <mergeCell ref="AM22:AN22"/>
    <mergeCell ref="DG31:DL31"/>
    <mergeCell ref="DG44:DL44"/>
    <mergeCell ref="CO59:CS59"/>
    <mergeCell ref="DG74:DL74"/>
    <mergeCell ref="BK31:BP31"/>
    <mergeCell ref="BK44:BP44"/>
    <mergeCell ref="BK74:BP74"/>
    <mergeCell ref="BK59:BO59"/>
    <mergeCell ref="BP59:BT59"/>
    <mergeCell ref="BQ44:BV44"/>
    <mergeCell ref="BW74:CB74"/>
    <mergeCell ref="BQ74:BV74"/>
    <mergeCell ref="AL59:AP59"/>
    <mergeCell ref="AM74:AR74"/>
    <mergeCell ref="AG44:AL44"/>
    <mergeCell ref="AG74:AL74"/>
    <mergeCell ref="AK8:AL8"/>
    <mergeCell ref="AK22:AL22"/>
    <mergeCell ref="DA31:DF31"/>
    <mergeCell ref="DA44:DF44"/>
    <mergeCell ref="CJ59:CN59"/>
    <mergeCell ref="DA74:DF74"/>
    <mergeCell ref="AA8:AB8"/>
    <mergeCell ref="AC8:AD8"/>
    <mergeCell ref="AE8:AF8"/>
    <mergeCell ref="AB59:AF59"/>
    <mergeCell ref="AY31:BD31"/>
    <mergeCell ref="AY44:BD44"/>
    <mergeCell ref="AY74:BD74"/>
    <mergeCell ref="AS31:AX31"/>
    <mergeCell ref="AS44:AX44"/>
    <mergeCell ref="AS74:AX74"/>
    <mergeCell ref="BA59:BE59"/>
    <mergeCell ref="AV59:AZ59"/>
    <mergeCell ref="BE74:BJ74"/>
    <mergeCell ref="BF59:BJ59"/>
    <mergeCell ref="BE31:BJ31"/>
    <mergeCell ref="BE44:BJ44"/>
    <mergeCell ref="AG8:AH8"/>
    <mergeCell ref="AI8:AJ8"/>
    <mergeCell ref="AM31:AR31"/>
    <mergeCell ref="AM44:AR44"/>
    <mergeCell ref="AG59:AK59"/>
    <mergeCell ref="AQ59:AU59"/>
    <mergeCell ref="AG31:AL31"/>
    <mergeCell ref="AA44:AF44"/>
    <mergeCell ref="Q22:R22"/>
    <mergeCell ref="U22:V22"/>
    <mergeCell ref="W22:X22"/>
    <mergeCell ref="AA22:AB22"/>
    <mergeCell ref="AC22:AD22"/>
    <mergeCell ref="AE22:AF22"/>
    <mergeCell ref="AG22:AH22"/>
    <mergeCell ref="AI22:AJ22"/>
    <mergeCell ref="S22:T22"/>
    <mergeCell ref="Y22:Z22"/>
    <mergeCell ref="C22:D22"/>
    <mergeCell ref="G8:H8"/>
    <mergeCell ref="G22:H22"/>
    <mergeCell ref="C8:D8"/>
    <mergeCell ref="AA31:AF31"/>
    <mergeCell ref="C31:H31"/>
    <mergeCell ref="U31:Z31"/>
    <mergeCell ref="O31:T31"/>
    <mergeCell ref="I31:N31"/>
    <mergeCell ref="E8:F8"/>
    <mergeCell ref="E22:F22"/>
    <mergeCell ref="I8:J8"/>
    <mergeCell ref="I22:J22"/>
    <mergeCell ref="K8:L8"/>
    <mergeCell ref="K22:L22"/>
    <mergeCell ref="M8:N8"/>
    <mergeCell ref="M22:N22"/>
    <mergeCell ref="O8:P8"/>
    <mergeCell ref="O22:P22"/>
    <mergeCell ref="Q8:R8"/>
    <mergeCell ref="S8:T8"/>
    <mergeCell ref="U8:V8"/>
    <mergeCell ref="W8:X8"/>
    <mergeCell ref="Y8:Z8"/>
    <mergeCell ref="C74:H74"/>
    <mergeCell ref="C44:H44"/>
    <mergeCell ref="H59:L59"/>
    <mergeCell ref="C59:G59"/>
    <mergeCell ref="U44:Z44"/>
    <mergeCell ref="R59:V59"/>
    <mergeCell ref="U74:Z74"/>
    <mergeCell ref="O44:T44"/>
    <mergeCell ref="M59:Q59"/>
    <mergeCell ref="O74:T74"/>
    <mergeCell ref="I74:N74"/>
    <mergeCell ref="I44:N44"/>
    <mergeCell ref="W59:AA59"/>
    <mergeCell ref="AA74:AF7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7:IB39"/>
  <sheetViews>
    <sheetView showGridLines="0" zoomScale="90" zoomScaleNormal="90" workbookViewId="0">
      <pane xSplit="2" ySplit="9" topLeftCell="C10" activePane="bottomRight" state="frozen"/>
      <selection activeCell="X167" sqref="X167"/>
      <selection pane="topRight" activeCell="X167" sqref="X167"/>
      <selection pane="bottomLeft" activeCell="X167" sqref="X167"/>
      <selection pane="bottomRight" activeCell="E12" sqref="E12"/>
    </sheetView>
  </sheetViews>
  <sheetFormatPr defaultColWidth="6" defaultRowHeight="12"/>
  <cols>
    <col min="1" max="1" width="3.42578125" style="14" customWidth="1"/>
    <col min="2" max="2" width="18.7109375" style="14" customWidth="1"/>
    <col min="3" max="3" width="23.28515625" style="14" customWidth="1"/>
    <col min="4" max="4" width="7.7109375" style="14" bestFit="1" customWidth="1"/>
    <col min="5" max="5" width="8.140625" style="14" bestFit="1" customWidth="1"/>
    <col min="6" max="6" width="9.140625" style="14" bestFit="1" customWidth="1"/>
    <col min="7" max="7" width="5.42578125" style="14" customWidth="1"/>
    <col min="8" max="8" width="33.28515625" style="14" bestFit="1" customWidth="1"/>
    <col min="9" max="10" width="8.140625" style="14" bestFit="1" customWidth="1"/>
    <col min="11" max="11" width="9.140625" style="14" bestFit="1" customWidth="1"/>
    <col min="12" max="12" width="8.85546875" style="14" bestFit="1" customWidth="1"/>
    <col min="13" max="13" width="33.28515625" style="14" bestFit="1" customWidth="1"/>
    <col min="14" max="14" width="7.7109375" style="14" bestFit="1" customWidth="1"/>
    <col min="15" max="16" width="8.140625" style="14" bestFit="1" customWidth="1"/>
    <col min="17" max="17" width="9.140625" style="14" bestFit="1" customWidth="1"/>
    <col min="18" max="18" width="33.28515625" style="14" bestFit="1" customWidth="1"/>
    <col min="19" max="19" width="6.7109375" style="14" bestFit="1" customWidth="1"/>
    <col min="20" max="20" width="8.140625" style="14" bestFit="1" customWidth="1"/>
    <col min="21" max="21" width="8.42578125" style="14" bestFit="1" customWidth="1"/>
    <col min="22" max="22" width="8.140625" style="14" bestFit="1" customWidth="1"/>
    <col min="23" max="23" width="33.28515625" style="14" bestFit="1" customWidth="1"/>
    <col min="24" max="24" width="8.140625" style="14" bestFit="1" customWidth="1"/>
    <col min="25" max="26" width="8.42578125" style="14" bestFit="1" customWidth="1"/>
    <col min="27" max="27" width="9.140625" style="14" bestFit="1" customWidth="1"/>
    <col min="28" max="28" width="10" style="14" bestFit="1" customWidth="1"/>
    <col min="29" max="29" width="33.28515625" style="14" bestFit="1" customWidth="1"/>
    <col min="30" max="30" width="8.42578125" style="14" bestFit="1" customWidth="1"/>
    <col min="31" max="31" width="9.140625" style="14" bestFit="1" customWidth="1"/>
    <col min="32" max="32" width="9.5703125" style="14" bestFit="1" customWidth="1"/>
    <col min="33" max="33" width="5.42578125" style="14" customWidth="1"/>
    <col min="34" max="34" width="33.28515625" style="14" bestFit="1" customWidth="1"/>
    <col min="35" max="35" width="8.140625" style="14" bestFit="1" customWidth="1"/>
    <col min="36" max="36" width="8.85546875" style="14" bestFit="1" customWidth="1"/>
    <col min="37" max="37" width="9.5703125" style="14" bestFit="1" customWidth="1"/>
    <col min="38" max="38" width="6.85546875" style="14" customWidth="1"/>
    <col min="39" max="39" width="16.42578125" style="14" bestFit="1" customWidth="1"/>
    <col min="40" max="40" width="33.28515625" style="14" bestFit="1" customWidth="1"/>
    <col min="41" max="41" width="8.42578125" style="14" bestFit="1" customWidth="1"/>
    <col min="42" max="42" width="8.5703125" style="14" bestFit="1" customWidth="1"/>
    <col min="43" max="43" width="9.140625" style="14" bestFit="1" customWidth="1"/>
    <col min="44" max="44" width="6.85546875" style="14" customWidth="1"/>
    <col min="45" max="45" width="25.28515625" style="14" bestFit="1" customWidth="1"/>
    <col min="46" max="46" width="33.28515625" style="14" bestFit="1" customWidth="1"/>
    <col min="47" max="47" width="8.42578125" style="14" bestFit="1" customWidth="1"/>
    <col min="48" max="49" width="9.5703125" style="14" bestFit="1" customWidth="1"/>
    <col min="50" max="50" width="6.85546875" style="14" customWidth="1"/>
    <col min="51" max="51" width="25.28515625" style="14" bestFit="1" customWidth="1"/>
    <col min="52" max="52" width="33.28515625" style="14" bestFit="1" customWidth="1"/>
    <col min="53" max="53" width="8.42578125" style="14" bestFit="1" customWidth="1"/>
    <col min="54" max="55" width="9.5703125" style="14" bestFit="1" customWidth="1"/>
    <col min="56" max="56" width="6.5703125" style="14" customWidth="1"/>
    <col min="57" max="57" width="25.28515625" style="14" bestFit="1" customWidth="1"/>
    <col min="58" max="58" width="33.28515625" style="14" bestFit="1" customWidth="1"/>
    <col min="59" max="59" width="8.42578125" style="14" bestFit="1" customWidth="1"/>
    <col min="60" max="61" width="9.5703125" style="14" bestFit="1" customWidth="1"/>
    <col min="62" max="62" width="35.42578125" style="14" bestFit="1" customWidth="1"/>
    <col min="63" max="63" width="9.5703125" style="14" bestFit="1" customWidth="1"/>
    <col min="64" max="64" width="8.85546875" style="14" bestFit="1" customWidth="1"/>
    <col min="65" max="65" width="10.140625" style="14" bestFit="1" customWidth="1"/>
    <col min="66" max="66" width="7.7109375" style="14" bestFit="1" customWidth="1"/>
    <col min="67" max="67" width="27" style="14" bestFit="1" customWidth="1"/>
    <col min="68" max="68" width="35.42578125" style="14" bestFit="1" customWidth="1"/>
    <col min="69" max="69" width="9.5703125" style="14" bestFit="1" customWidth="1"/>
    <col min="70" max="70" width="9.7109375" style="14" bestFit="1" customWidth="1"/>
    <col min="71" max="71" width="10.140625" style="14" bestFit="1" customWidth="1"/>
    <col min="72" max="72" width="7.7109375" style="14" bestFit="1" customWidth="1"/>
    <col min="73" max="73" width="27" style="14" bestFit="1" customWidth="1"/>
    <col min="74" max="74" width="35.42578125" style="14" bestFit="1" customWidth="1"/>
    <col min="75" max="75" width="9.5703125" style="14" bestFit="1" customWidth="1"/>
    <col min="76" max="76" width="10" style="14" bestFit="1" customWidth="1"/>
    <col min="77" max="77" width="10.140625" style="14" bestFit="1" customWidth="1"/>
    <col min="78" max="78" width="7.7109375" style="14" bestFit="1" customWidth="1"/>
    <col min="79" max="79" width="27" style="14" bestFit="1" customWidth="1"/>
    <col min="80" max="80" width="35.42578125" style="14" bestFit="1" customWidth="1"/>
    <col min="81" max="81" width="9.5703125" style="14" bestFit="1" customWidth="1"/>
    <col min="82" max="82" width="10" style="14" bestFit="1" customWidth="1"/>
    <col min="83" max="83" width="10.7109375" style="14" bestFit="1" customWidth="1"/>
    <col min="84" max="84" width="7.7109375" style="14" bestFit="1" customWidth="1"/>
    <col min="85" max="85" width="27" style="14" bestFit="1" customWidth="1"/>
    <col min="86" max="86" width="35.42578125" style="14" bestFit="1" customWidth="1"/>
    <col min="87" max="87" width="9.5703125" style="14" bestFit="1" customWidth="1"/>
    <col min="88" max="88" width="10" style="14" bestFit="1" customWidth="1"/>
    <col min="89" max="89" width="11" style="14" bestFit="1" customWidth="1"/>
    <col min="90" max="90" width="7.7109375" style="14" bestFit="1" customWidth="1"/>
    <col min="91" max="91" width="27" style="14" bestFit="1" customWidth="1"/>
    <col min="92" max="92" width="35.42578125" style="14" bestFit="1" customWidth="1"/>
    <col min="93" max="93" width="9.5703125" style="14" bestFit="1" customWidth="1"/>
    <col min="94" max="94" width="10" style="14" bestFit="1" customWidth="1"/>
    <col min="95" max="95" width="10.140625" style="14" bestFit="1" customWidth="1"/>
    <col min="96" max="96" width="7.7109375" style="14" bestFit="1" customWidth="1"/>
    <col min="97" max="97" width="27" style="14" bestFit="1" customWidth="1"/>
    <col min="98" max="98" width="35.42578125" style="14" bestFit="1" customWidth="1"/>
    <col min="99" max="99" width="9.5703125" style="14" bestFit="1" customWidth="1"/>
    <col min="100" max="100" width="10" style="14" bestFit="1" customWidth="1"/>
    <col min="101" max="101" width="11" style="14" bestFit="1" customWidth="1"/>
    <col min="102" max="102" width="7.7109375" style="14" bestFit="1" customWidth="1"/>
    <col min="103" max="103" width="27" style="14" bestFit="1" customWidth="1"/>
    <col min="104" max="104" width="35.42578125" style="14" bestFit="1" customWidth="1"/>
    <col min="105" max="105" width="9.5703125" style="14" bestFit="1" customWidth="1"/>
    <col min="106" max="106" width="10" style="14" bestFit="1" customWidth="1"/>
    <col min="107" max="107" width="11" style="14" bestFit="1" customWidth="1"/>
    <col min="108" max="108" width="7.7109375" style="14" bestFit="1" customWidth="1"/>
    <col min="109" max="109" width="27" style="14" bestFit="1" customWidth="1"/>
    <col min="110" max="110" width="35.42578125" style="14" bestFit="1" customWidth="1"/>
    <col min="111" max="111" width="9.5703125" style="14" bestFit="1" customWidth="1"/>
    <col min="112" max="112" width="10" style="14" bestFit="1" customWidth="1"/>
    <col min="113" max="113" width="10.7109375" style="14" bestFit="1" customWidth="1"/>
    <col min="114" max="114" width="7.7109375" style="14" bestFit="1" customWidth="1"/>
    <col min="115" max="115" width="27" style="14" bestFit="1" customWidth="1"/>
    <col min="116" max="116" width="35.42578125" style="14" bestFit="1" customWidth="1"/>
    <col min="117" max="117" width="9.5703125" style="14" bestFit="1" customWidth="1"/>
    <col min="118" max="118" width="10" style="14" bestFit="1" customWidth="1"/>
    <col min="119" max="119" width="11" style="14" bestFit="1" customWidth="1"/>
    <col min="120" max="120" width="7.7109375" style="14" bestFit="1" customWidth="1"/>
    <col min="121" max="121" width="27" style="14" bestFit="1" customWidth="1"/>
    <col min="122" max="122" width="35.42578125" style="14" bestFit="1" customWidth="1"/>
    <col min="123" max="123" width="9.5703125" style="14" bestFit="1" customWidth="1"/>
    <col min="124" max="124" width="10" style="14" bestFit="1" customWidth="1"/>
    <col min="125" max="125" width="10.140625" style="14" bestFit="1" customWidth="1"/>
    <col min="126" max="126" width="7.7109375" style="14" bestFit="1" customWidth="1"/>
    <col min="127" max="127" width="27" style="14" bestFit="1" customWidth="1"/>
    <col min="128" max="128" width="35.42578125" style="14" bestFit="1" customWidth="1"/>
    <col min="129" max="129" width="9.5703125" style="14" bestFit="1" customWidth="1"/>
    <col min="130" max="130" width="10" style="14" bestFit="1" customWidth="1"/>
    <col min="131" max="131" width="10.140625" style="14" bestFit="1" customWidth="1"/>
    <col min="132" max="132" width="7.7109375" style="14" bestFit="1" customWidth="1"/>
    <col min="133" max="133" width="27" style="14" bestFit="1" customWidth="1"/>
    <col min="134" max="134" width="35.42578125" style="14" bestFit="1" customWidth="1"/>
    <col min="135" max="135" width="9.5703125" style="14" bestFit="1" customWidth="1"/>
    <col min="136" max="136" width="10" style="14" bestFit="1" customWidth="1"/>
    <col min="137" max="137" width="10.140625" style="14" bestFit="1" customWidth="1"/>
    <col min="138" max="138" width="7.7109375" style="14" bestFit="1" customWidth="1"/>
    <col min="139" max="139" width="27" style="14" bestFit="1" customWidth="1"/>
    <col min="140" max="140" width="35.42578125" style="14" bestFit="1" customWidth="1"/>
    <col min="141" max="141" width="9.5703125" style="14" bestFit="1" customWidth="1"/>
    <col min="142" max="142" width="10" style="14" bestFit="1" customWidth="1"/>
    <col min="143" max="143" width="11" style="14" bestFit="1" customWidth="1"/>
    <col min="144" max="144" width="7.7109375" style="14" bestFit="1" customWidth="1"/>
    <col min="145" max="145" width="27" style="14" bestFit="1" customWidth="1"/>
    <col min="146" max="146" width="35.42578125" style="14" bestFit="1" customWidth="1"/>
    <col min="147" max="147" width="9.5703125" style="14" bestFit="1" customWidth="1"/>
    <col min="148" max="148" width="10" style="14" bestFit="1" customWidth="1"/>
    <col min="149" max="149" width="10.140625" style="14" bestFit="1" customWidth="1"/>
    <col min="150" max="150" width="7.7109375" style="14" bestFit="1" customWidth="1"/>
    <col min="151" max="151" width="27" style="14" bestFit="1" customWidth="1"/>
    <col min="152" max="152" width="35.42578125" style="14" bestFit="1" customWidth="1"/>
    <col min="153" max="153" width="9.5703125" style="14" bestFit="1" customWidth="1"/>
    <col min="154" max="154" width="10" style="14" bestFit="1" customWidth="1"/>
    <col min="155" max="155" width="10.140625" style="14" bestFit="1" customWidth="1"/>
    <col min="156" max="156" width="7.7109375" style="14" bestFit="1" customWidth="1"/>
    <col min="157" max="157" width="27" style="14" bestFit="1" customWidth="1"/>
    <col min="158" max="158" width="35.42578125" style="14" bestFit="1" customWidth="1"/>
    <col min="159" max="159" width="9.5703125" style="14" bestFit="1" customWidth="1"/>
    <col min="160" max="160" width="10" style="14" bestFit="1" customWidth="1"/>
    <col min="161" max="161" width="10.140625" style="14" bestFit="1" customWidth="1"/>
    <col min="162" max="162" width="7.7109375" style="14" bestFit="1" customWidth="1"/>
    <col min="163" max="163" width="27" style="14" bestFit="1" customWidth="1"/>
    <col min="164" max="164" width="35.42578125" style="14" bestFit="1" customWidth="1"/>
    <col min="165" max="165" width="9.5703125" style="14" bestFit="1" customWidth="1"/>
    <col min="166" max="166" width="9" style="14" bestFit="1" customWidth="1"/>
    <col min="167" max="167" width="10.140625" style="14" bestFit="1" customWidth="1"/>
    <col min="168" max="168" width="7.7109375" style="14" bestFit="1" customWidth="1"/>
    <col min="169" max="169" width="27" style="14" bestFit="1" customWidth="1"/>
    <col min="170" max="170" width="35.42578125" style="14" bestFit="1" customWidth="1"/>
    <col min="171" max="171" width="9.5703125" style="14" bestFit="1" customWidth="1"/>
    <col min="172" max="172" width="9.7109375" style="14" bestFit="1" customWidth="1"/>
    <col min="173" max="173" width="10.140625" style="14" bestFit="1" customWidth="1"/>
    <col min="174" max="174" width="7.7109375" style="14" bestFit="1" customWidth="1"/>
    <col min="175" max="175" width="27" style="14" bestFit="1" customWidth="1"/>
    <col min="176" max="176" width="35.42578125" style="14" bestFit="1" customWidth="1"/>
    <col min="177" max="177" width="9.5703125" style="14" bestFit="1" customWidth="1"/>
    <col min="178" max="178" width="10" style="14" bestFit="1" customWidth="1"/>
    <col min="179" max="179" width="9.85546875" style="14" bestFit="1" customWidth="1"/>
    <col min="180" max="180" width="7.7109375" style="14" bestFit="1" customWidth="1"/>
    <col min="181" max="181" width="27" style="14" bestFit="1" customWidth="1"/>
    <col min="182" max="182" width="35.42578125" style="14" bestFit="1" customWidth="1"/>
    <col min="183" max="183" width="9.5703125" style="14" bestFit="1" customWidth="1"/>
    <col min="184" max="184" width="10" style="14" bestFit="1" customWidth="1"/>
    <col min="185" max="185" width="10.7109375" style="14" bestFit="1" customWidth="1"/>
    <col min="186" max="186" width="7.7109375" style="14" bestFit="1" customWidth="1"/>
    <col min="187" max="187" width="27" style="14" bestFit="1" customWidth="1"/>
    <col min="188" max="188" width="35.42578125" style="14" bestFit="1" customWidth="1"/>
    <col min="189" max="189" width="9.5703125" style="14" bestFit="1" customWidth="1"/>
    <col min="190" max="190" width="10" style="14" bestFit="1" customWidth="1"/>
    <col min="191" max="191" width="10.140625" style="14" bestFit="1" customWidth="1"/>
    <col min="192" max="193" width="7.7109375" style="14" bestFit="1" customWidth="1"/>
    <col min="194" max="196" width="6" style="14"/>
    <col min="197" max="197" width="6.28515625" style="14" bestFit="1" customWidth="1"/>
    <col min="198" max="199" width="7.7109375" style="14" bestFit="1" customWidth="1"/>
    <col min="200" max="202" width="6" style="14"/>
    <col min="203" max="205" width="7.7109375" style="14" bestFit="1" customWidth="1"/>
    <col min="206" max="208" width="6" style="14"/>
    <col min="209" max="209" width="6.85546875" style="14" bestFit="1" customWidth="1"/>
    <col min="210" max="210" width="7.7109375" style="14" bestFit="1" customWidth="1"/>
    <col min="211" max="211" width="8.7109375" style="14" bestFit="1" customWidth="1"/>
    <col min="212" max="214" width="6" style="14"/>
    <col min="215" max="215" width="6.140625" style="14" bestFit="1" customWidth="1"/>
    <col min="216" max="217" width="7.7109375" style="14" bestFit="1" customWidth="1"/>
    <col min="218" max="16384" width="6" style="14"/>
  </cols>
  <sheetData>
    <row r="7" spans="2:236">
      <c r="B7" s="51" t="s">
        <v>158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T7" s="51"/>
      <c r="U7" s="51"/>
      <c r="V7" s="51"/>
      <c r="W7" s="51"/>
      <c r="Y7" s="51"/>
      <c r="AG7" s="51"/>
    </row>
    <row r="9" spans="2:236" s="229" customFormat="1" ht="11.25">
      <c r="B9" s="434"/>
      <c r="C9" s="434"/>
      <c r="D9" s="434"/>
      <c r="E9" s="434"/>
      <c r="F9" s="435">
        <v>43800</v>
      </c>
      <c r="G9" s="10"/>
      <c r="H9" s="434"/>
      <c r="I9" s="434"/>
      <c r="J9" s="434"/>
      <c r="K9" s="435">
        <v>43709</v>
      </c>
      <c r="L9" s="10"/>
      <c r="M9" s="434"/>
      <c r="N9" s="434"/>
      <c r="O9" s="434"/>
      <c r="P9" s="435">
        <v>43617</v>
      </c>
      <c r="Q9" s="10"/>
      <c r="R9" s="434"/>
      <c r="S9" s="434"/>
      <c r="T9" s="434"/>
      <c r="U9" s="435">
        <v>43525</v>
      </c>
      <c r="V9" s="10"/>
      <c r="W9" s="434"/>
      <c r="X9" s="434"/>
      <c r="Y9" s="434"/>
      <c r="Z9" s="435">
        <v>43435</v>
      </c>
      <c r="AA9" s="10"/>
      <c r="AB9" s="434"/>
      <c r="AC9" s="434"/>
      <c r="AD9" s="434"/>
      <c r="AE9" s="435">
        <v>43344</v>
      </c>
      <c r="AF9" s="10"/>
      <c r="AG9" s="434"/>
      <c r="AH9" s="434"/>
      <c r="AI9" s="434"/>
      <c r="AJ9" s="435">
        <v>43252</v>
      </c>
      <c r="AK9" s="10"/>
      <c r="AL9" s="434"/>
      <c r="AM9" s="434"/>
      <c r="AN9" s="434"/>
      <c r="AO9" s="435">
        <v>43160</v>
      </c>
      <c r="AP9" s="10"/>
      <c r="AQ9" s="434"/>
      <c r="AR9" s="434"/>
      <c r="AS9" s="434"/>
      <c r="AT9" s="435">
        <v>43070</v>
      </c>
      <c r="AV9" s="434"/>
      <c r="AW9" s="434"/>
      <c r="AX9" s="434"/>
      <c r="AY9" s="435">
        <v>42979</v>
      </c>
      <c r="BA9" s="434"/>
      <c r="BB9" s="434"/>
      <c r="BC9" s="434"/>
      <c r="BD9" s="435">
        <v>42887</v>
      </c>
      <c r="BG9" s="434"/>
      <c r="BH9" s="434"/>
      <c r="BI9" s="434"/>
      <c r="BJ9" s="435">
        <v>42795</v>
      </c>
      <c r="BL9" s="434"/>
      <c r="BM9" s="434"/>
      <c r="BN9" s="434"/>
      <c r="BO9" s="434"/>
      <c r="BP9" s="435">
        <v>42705</v>
      </c>
      <c r="BR9" s="434"/>
      <c r="BV9" s="435">
        <v>42643</v>
      </c>
      <c r="BX9" s="434"/>
      <c r="CB9" s="435">
        <v>42522</v>
      </c>
      <c r="CH9" s="435">
        <v>42430</v>
      </c>
      <c r="CJ9" s="434"/>
      <c r="CN9" s="435" t="s">
        <v>463</v>
      </c>
      <c r="CP9" s="434"/>
      <c r="CT9" s="435" t="s">
        <v>456</v>
      </c>
      <c r="CV9" s="434"/>
      <c r="CZ9" s="435" t="s">
        <v>448</v>
      </c>
      <c r="DB9" s="434"/>
      <c r="DF9" s="435" t="s">
        <v>442</v>
      </c>
      <c r="DH9" s="434"/>
      <c r="DL9" s="436">
        <v>41974</v>
      </c>
      <c r="DN9" s="434"/>
      <c r="DR9" s="436">
        <v>41883</v>
      </c>
      <c r="DT9" s="434"/>
      <c r="DX9" s="436">
        <v>41791</v>
      </c>
      <c r="DZ9" s="434"/>
      <c r="ED9" s="436">
        <v>41699</v>
      </c>
      <c r="EF9" s="434"/>
      <c r="EJ9" s="436">
        <v>41609</v>
      </c>
      <c r="EL9" s="434"/>
      <c r="EP9" s="436">
        <v>41518</v>
      </c>
      <c r="ER9" s="434"/>
      <c r="EV9" s="436">
        <v>41426</v>
      </c>
      <c r="EX9" s="434"/>
      <c r="FB9" s="436">
        <v>41334</v>
      </c>
      <c r="FD9" s="434"/>
      <c r="FH9" s="436">
        <v>41244</v>
      </c>
      <c r="FJ9" s="434"/>
      <c r="FN9" s="436">
        <v>41153</v>
      </c>
      <c r="FP9" s="434"/>
      <c r="FT9" s="436">
        <v>41061</v>
      </c>
      <c r="FV9" s="434"/>
      <c r="FZ9" s="436">
        <v>40969</v>
      </c>
      <c r="GB9" s="434"/>
      <c r="GF9" s="436">
        <v>40878</v>
      </c>
      <c r="GH9" s="434"/>
      <c r="GL9" s="436">
        <v>40787</v>
      </c>
      <c r="GN9" s="434"/>
      <c r="GR9" s="436">
        <v>40695</v>
      </c>
      <c r="GT9" s="434"/>
      <c r="GX9" s="436">
        <v>40603</v>
      </c>
      <c r="GZ9" s="434"/>
      <c r="HD9" s="436">
        <v>40513</v>
      </c>
      <c r="HF9" s="434"/>
      <c r="HJ9" s="436">
        <v>40422</v>
      </c>
      <c r="HL9" s="434"/>
      <c r="HP9" s="436">
        <v>40330</v>
      </c>
      <c r="HR9" s="434"/>
      <c r="HV9" s="436">
        <v>40238</v>
      </c>
      <c r="HX9" s="434"/>
      <c r="IB9" s="436">
        <v>40148</v>
      </c>
    </row>
    <row r="10" spans="2:236" s="229" customFormat="1" ht="11.25">
      <c r="B10" s="424" t="s">
        <v>118</v>
      </c>
      <c r="C10" s="424"/>
      <c r="D10" s="424"/>
      <c r="E10" s="424"/>
      <c r="F10" s="455"/>
      <c r="G10" s="10"/>
      <c r="H10" s="424"/>
      <c r="I10" s="424"/>
      <c r="J10" s="424"/>
      <c r="K10" s="455"/>
      <c r="L10" s="10"/>
      <c r="M10" s="424"/>
      <c r="N10" s="424"/>
      <c r="O10" s="424"/>
      <c r="P10" s="424"/>
      <c r="Q10" s="10"/>
      <c r="R10" s="424"/>
      <c r="S10" s="424"/>
      <c r="T10" s="424"/>
      <c r="U10" s="424"/>
      <c r="V10" s="10"/>
      <c r="W10" s="424"/>
      <c r="X10" s="424"/>
      <c r="Y10" s="424"/>
      <c r="Z10" s="424"/>
      <c r="AA10" s="10"/>
      <c r="AB10" s="424"/>
      <c r="AC10" s="424"/>
      <c r="AD10" s="424"/>
      <c r="AE10" s="424"/>
      <c r="AF10" s="10"/>
      <c r="AG10" s="424"/>
      <c r="AH10" s="424"/>
      <c r="AI10" s="424"/>
      <c r="AJ10" s="424"/>
      <c r="AK10" s="10"/>
      <c r="AL10" s="419"/>
      <c r="AM10" s="419"/>
      <c r="AN10" s="419"/>
      <c r="AO10" s="420" t="s">
        <v>0</v>
      </c>
      <c r="AP10" s="10"/>
      <c r="AQ10" s="419"/>
      <c r="AR10" s="419"/>
      <c r="AS10" s="419"/>
      <c r="AT10" s="420" t="s">
        <v>0</v>
      </c>
      <c r="AV10" s="424"/>
      <c r="AW10" s="424"/>
      <c r="AX10" s="424"/>
      <c r="AY10" s="420" t="s">
        <v>0</v>
      </c>
      <c r="BA10" s="424"/>
      <c r="BB10" s="424"/>
      <c r="BC10" s="424"/>
      <c r="BD10" s="420" t="s">
        <v>0</v>
      </c>
      <c r="BF10" s="424"/>
      <c r="BG10" s="419"/>
      <c r="BH10" s="419"/>
      <c r="BI10" s="419"/>
      <c r="BJ10" s="420" t="s">
        <v>0</v>
      </c>
      <c r="BL10" s="424" t="s">
        <v>118</v>
      </c>
      <c r="BM10" s="419"/>
      <c r="BN10" s="419"/>
      <c r="BO10" s="419"/>
      <c r="BP10" s="420" t="s">
        <v>0</v>
      </c>
      <c r="BR10" s="424" t="s">
        <v>118</v>
      </c>
      <c r="BS10" s="419"/>
      <c r="BT10" s="419"/>
      <c r="BU10" s="419"/>
      <c r="BV10" s="420" t="s">
        <v>0</v>
      </c>
      <c r="BX10" s="424" t="s">
        <v>118</v>
      </c>
      <c r="BY10" s="419"/>
      <c r="BZ10" s="419"/>
      <c r="CA10" s="419"/>
      <c r="CB10" s="420" t="s">
        <v>0</v>
      </c>
      <c r="CD10" s="424" t="s">
        <v>118</v>
      </c>
      <c r="CE10" s="419"/>
      <c r="CF10" s="419"/>
      <c r="CG10" s="419"/>
      <c r="CH10" s="420" t="s">
        <v>0</v>
      </c>
      <c r="CJ10" s="424" t="s">
        <v>118</v>
      </c>
      <c r="CK10" s="419"/>
      <c r="CL10" s="419"/>
      <c r="CM10" s="419"/>
      <c r="CN10" s="420" t="s">
        <v>0</v>
      </c>
      <c r="CP10" s="424" t="s">
        <v>118</v>
      </c>
      <c r="CQ10" s="419"/>
      <c r="CR10" s="419"/>
      <c r="CS10" s="419"/>
      <c r="CT10" s="420" t="s">
        <v>0</v>
      </c>
      <c r="CV10" s="424" t="s">
        <v>118</v>
      </c>
      <c r="CW10" s="419"/>
      <c r="CX10" s="419"/>
      <c r="CY10" s="419"/>
      <c r="CZ10" s="420" t="s">
        <v>0</v>
      </c>
      <c r="DB10" s="424" t="s">
        <v>118</v>
      </c>
      <c r="DC10" s="419"/>
      <c r="DD10" s="419"/>
      <c r="DE10" s="419"/>
      <c r="DF10" s="420" t="s">
        <v>0</v>
      </c>
      <c r="DH10" s="424" t="s">
        <v>118</v>
      </c>
      <c r="DI10" s="419"/>
      <c r="DJ10" s="419"/>
      <c r="DK10" s="419"/>
      <c r="DL10" s="420" t="s">
        <v>0</v>
      </c>
      <c r="DN10" s="424" t="s">
        <v>118</v>
      </c>
      <c r="DO10" s="419"/>
      <c r="DP10" s="419"/>
      <c r="DQ10" s="419"/>
      <c r="DR10" s="420" t="s">
        <v>0</v>
      </c>
      <c r="DT10" s="424" t="s">
        <v>118</v>
      </c>
      <c r="DU10" s="419"/>
      <c r="DV10" s="419"/>
      <c r="DW10" s="419"/>
      <c r="DX10" s="420" t="s">
        <v>0</v>
      </c>
      <c r="DZ10" s="424" t="s">
        <v>118</v>
      </c>
      <c r="EA10" s="419"/>
      <c r="EB10" s="419"/>
      <c r="EC10" s="419"/>
      <c r="ED10" s="420" t="s">
        <v>0</v>
      </c>
      <c r="EF10" s="424" t="s">
        <v>118</v>
      </c>
      <c r="EG10" s="419"/>
      <c r="EH10" s="419"/>
      <c r="EI10" s="419"/>
      <c r="EJ10" s="420"/>
      <c r="EL10" s="424" t="s">
        <v>118</v>
      </c>
      <c r="EM10" s="419"/>
      <c r="EN10" s="419"/>
      <c r="EO10" s="419"/>
      <c r="EP10" s="420" t="s">
        <v>0</v>
      </c>
      <c r="ER10" s="424" t="s">
        <v>118</v>
      </c>
      <c r="ES10" s="419"/>
      <c r="ET10" s="419"/>
      <c r="EU10" s="419"/>
      <c r="EV10" s="420" t="s">
        <v>0</v>
      </c>
      <c r="EX10" s="424" t="s">
        <v>118</v>
      </c>
      <c r="EY10" s="419"/>
      <c r="EZ10" s="419"/>
      <c r="FA10" s="419"/>
      <c r="FB10" s="420" t="s">
        <v>0</v>
      </c>
      <c r="FD10" s="424" t="s">
        <v>118</v>
      </c>
      <c r="FE10" s="419"/>
      <c r="FF10" s="419"/>
      <c r="FG10" s="419"/>
      <c r="FH10" s="420"/>
      <c r="FJ10" s="424" t="s">
        <v>118</v>
      </c>
      <c r="FK10" s="419"/>
      <c r="FL10" s="419"/>
      <c r="FM10" s="419"/>
      <c r="FN10" s="420"/>
      <c r="FP10" s="424" t="s">
        <v>118</v>
      </c>
      <c r="FQ10" s="419"/>
      <c r="FR10" s="419"/>
      <c r="FS10" s="419"/>
      <c r="FT10" s="420" t="s">
        <v>0</v>
      </c>
      <c r="FV10" s="424" t="s">
        <v>118</v>
      </c>
      <c r="FW10" s="419"/>
      <c r="FX10" s="419"/>
      <c r="FY10" s="419"/>
      <c r="FZ10" s="420"/>
      <c r="GB10" s="424" t="s">
        <v>118</v>
      </c>
      <c r="GC10" s="419"/>
      <c r="GD10" s="419"/>
      <c r="GE10" s="419"/>
      <c r="GF10" s="420" t="s">
        <v>0</v>
      </c>
      <c r="GH10" s="424" t="s">
        <v>118</v>
      </c>
      <c r="GI10" s="419"/>
      <c r="GJ10" s="419"/>
      <c r="GK10" s="419"/>
      <c r="GL10" s="420" t="s">
        <v>0</v>
      </c>
      <c r="GN10" s="424" t="s">
        <v>118</v>
      </c>
      <c r="GO10" s="419"/>
      <c r="GP10" s="419"/>
      <c r="GQ10" s="419"/>
      <c r="GR10" s="420" t="s">
        <v>0</v>
      </c>
      <c r="GT10" s="424" t="s">
        <v>118</v>
      </c>
      <c r="GU10" s="419"/>
      <c r="GV10" s="419"/>
      <c r="GW10" s="419"/>
      <c r="GX10" s="420" t="s">
        <v>0</v>
      </c>
      <c r="GZ10" s="424" t="s">
        <v>118</v>
      </c>
      <c r="HA10" s="419"/>
      <c r="HB10" s="419"/>
      <c r="HC10" s="419"/>
      <c r="HD10" s="420" t="s">
        <v>0</v>
      </c>
      <c r="HF10" s="424" t="s">
        <v>118</v>
      </c>
      <c r="HG10" s="419"/>
      <c r="HH10" s="419"/>
      <c r="HI10" s="419"/>
      <c r="HJ10" s="420" t="s">
        <v>0</v>
      </c>
      <c r="HL10" s="424" t="s">
        <v>118</v>
      </c>
      <c r="HM10" s="419"/>
      <c r="HN10" s="419"/>
      <c r="HO10" s="419"/>
      <c r="HP10" s="420" t="s">
        <v>0</v>
      </c>
      <c r="HR10" s="424" t="s">
        <v>118</v>
      </c>
      <c r="HS10" s="419"/>
      <c r="HT10" s="419"/>
      <c r="HU10" s="419"/>
      <c r="HV10" s="420" t="s">
        <v>0</v>
      </c>
      <c r="HX10" s="424" t="s">
        <v>118</v>
      </c>
      <c r="HY10" s="419"/>
      <c r="HZ10" s="419"/>
      <c r="IA10" s="419"/>
      <c r="IB10" s="420" t="s">
        <v>0</v>
      </c>
    </row>
    <row r="11" spans="2:236" s="229" customFormat="1" ht="11.25">
      <c r="B11" s="410"/>
      <c r="C11" s="450"/>
      <c r="D11" s="541" t="s">
        <v>119</v>
      </c>
      <c r="E11" s="541"/>
      <c r="F11" s="541"/>
      <c r="H11" s="450"/>
      <c r="I11" s="541" t="s">
        <v>119</v>
      </c>
      <c r="J11" s="541"/>
      <c r="K11" s="541"/>
      <c r="M11" s="450"/>
      <c r="N11" s="541" t="s">
        <v>119</v>
      </c>
      <c r="O11" s="541"/>
      <c r="P11" s="541"/>
      <c r="R11" s="450"/>
      <c r="S11" s="541" t="s">
        <v>119</v>
      </c>
      <c r="T11" s="541"/>
      <c r="U11" s="541"/>
      <c r="W11" s="450"/>
      <c r="X11" s="541" t="s">
        <v>119</v>
      </c>
      <c r="Y11" s="541"/>
      <c r="Z11" s="541"/>
      <c r="AB11" s="410"/>
      <c r="AC11" s="542" t="s">
        <v>119</v>
      </c>
      <c r="AD11" s="542"/>
      <c r="AE11" s="542"/>
      <c r="AG11" s="410"/>
      <c r="AH11" s="542" t="s">
        <v>119</v>
      </c>
      <c r="AI11" s="542"/>
      <c r="AJ11" s="542"/>
      <c r="AL11" s="410"/>
      <c r="AM11" s="542" t="s">
        <v>119</v>
      </c>
      <c r="AN11" s="542"/>
      <c r="AO11" s="542"/>
      <c r="AQ11" s="410"/>
      <c r="AR11" s="542" t="s">
        <v>119</v>
      </c>
      <c r="AS11" s="542"/>
      <c r="AT11" s="542"/>
      <c r="AV11" s="410"/>
      <c r="AW11" s="542" t="s">
        <v>119</v>
      </c>
      <c r="AX11" s="542"/>
      <c r="AY11" s="542"/>
      <c r="BA11" s="410"/>
      <c r="BB11" s="542" t="s">
        <v>119</v>
      </c>
      <c r="BC11" s="542"/>
      <c r="BD11" s="542"/>
      <c r="BF11" s="410"/>
      <c r="BG11" s="410"/>
      <c r="BH11" s="542" t="s">
        <v>119</v>
      </c>
      <c r="BI11" s="542"/>
      <c r="BJ11" s="542"/>
      <c r="BL11" s="410"/>
      <c r="BM11" s="410"/>
      <c r="BN11" s="542" t="s">
        <v>119</v>
      </c>
      <c r="BO11" s="542"/>
      <c r="BP11" s="542"/>
      <c r="BR11" s="410"/>
      <c r="BS11" s="410"/>
      <c r="BT11" s="542" t="s">
        <v>119</v>
      </c>
      <c r="BU11" s="542"/>
      <c r="BV11" s="542"/>
      <c r="BX11" s="410"/>
      <c r="BY11" s="410"/>
      <c r="BZ11" s="542" t="s">
        <v>119</v>
      </c>
      <c r="CA11" s="542"/>
      <c r="CB11" s="542"/>
      <c r="CD11" s="410"/>
      <c r="CE11" s="410"/>
      <c r="CF11" s="542" t="s">
        <v>119</v>
      </c>
      <c r="CG11" s="542"/>
      <c r="CH11" s="542"/>
      <c r="CJ11" s="410"/>
      <c r="CK11" s="410"/>
      <c r="CL11" s="542" t="s">
        <v>119</v>
      </c>
      <c r="CM11" s="542"/>
      <c r="CN11" s="542"/>
      <c r="CP11" s="410"/>
      <c r="CQ11" s="410"/>
      <c r="CR11" s="542" t="s">
        <v>119</v>
      </c>
      <c r="CS11" s="542"/>
      <c r="CT11" s="542"/>
      <c r="CV11" s="410"/>
      <c r="CW11" s="410"/>
      <c r="CX11" s="423" t="s">
        <v>119</v>
      </c>
      <c r="CY11" s="423"/>
      <c r="CZ11" s="423"/>
      <c r="DB11" s="410"/>
      <c r="DC11" s="410"/>
      <c r="DD11" s="423" t="s">
        <v>119</v>
      </c>
      <c r="DE11" s="423"/>
      <c r="DF11" s="423"/>
      <c r="DH11" s="410"/>
      <c r="DI11" s="410"/>
      <c r="DJ11" s="423" t="s">
        <v>119</v>
      </c>
      <c r="DK11" s="423"/>
      <c r="DL11" s="423"/>
      <c r="DN11" s="410"/>
      <c r="DO11" s="410"/>
      <c r="DP11" s="423" t="s">
        <v>119</v>
      </c>
      <c r="DQ11" s="423"/>
      <c r="DR11" s="423"/>
      <c r="DT11" s="410"/>
      <c r="DU11" s="410"/>
      <c r="DV11" s="423" t="s">
        <v>119</v>
      </c>
      <c r="DW11" s="423"/>
      <c r="DX11" s="423"/>
      <c r="DZ11" s="410"/>
      <c r="EA11" s="410"/>
      <c r="EB11" s="423" t="s">
        <v>119</v>
      </c>
      <c r="EC11" s="423"/>
      <c r="ED11" s="423"/>
      <c r="EF11" s="410"/>
      <c r="EG11" s="410"/>
      <c r="EH11" s="423" t="s">
        <v>119</v>
      </c>
      <c r="EI11" s="423"/>
      <c r="EJ11" s="423"/>
      <c r="EL11" s="410"/>
      <c r="EM11" s="410"/>
      <c r="EN11" s="423" t="s">
        <v>119</v>
      </c>
      <c r="EO11" s="423"/>
      <c r="EP11" s="423"/>
      <c r="ER11" s="410"/>
      <c r="ES11" s="410"/>
      <c r="ET11" s="423" t="s">
        <v>119</v>
      </c>
      <c r="EU11" s="423"/>
      <c r="EV11" s="423"/>
      <c r="EX11" s="410"/>
      <c r="EY11" s="410"/>
      <c r="EZ11" s="423" t="s">
        <v>119</v>
      </c>
      <c r="FA11" s="423"/>
      <c r="FB11" s="423"/>
      <c r="FD11" s="410"/>
      <c r="FE11" s="410"/>
      <c r="FF11" s="423" t="s">
        <v>119</v>
      </c>
      <c r="FG11" s="423"/>
      <c r="FH11" s="423"/>
      <c r="FJ11" s="410"/>
      <c r="FK11" s="410"/>
      <c r="FL11" s="423" t="s">
        <v>119</v>
      </c>
      <c r="FM11" s="423"/>
      <c r="FN11" s="423"/>
      <c r="FP11" s="410"/>
      <c r="FQ11" s="410"/>
      <c r="FR11" s="423" t="s">
        <v>119</v>
      </c>
      <c r="FS11" s="423"/>
      <c r="FT11" s="423"/>
      <c r="FV11" s="410"/>
      <c r="FW11" s="410"/>
      <c r="FX11" s="423" t="s">
        <v>119</v>
      </c>
      <c r="FY11" s="423"/>
      <c r="FZ11" s="423"/>
      <c r="GB11" s="410"/>
      <c r="GC11" s="410"/>
      <c r="GD11" s="423" t="s">
        <v>119</v>
      </c>
      <c r="GE11" s="423"/>
      <c r="GF11" s="423"/>
      <c r="GH11" s="410"/>
      <c r="GI11" s="410"/>
      <c r="GJ11" s="423" t="s">
        <v>119</v>
      </c>
      <c r="GK11" s="423"/>
      <c r="GL11" s="423"/>
      <c r="GN11" s="410"/>
      <c r="GO11" s="410"/>
      <c r="GP11" s="423" t="s">
        <v>119</v>
      </c>
      <c r="GQ11" s="423"/>
      <c r="GR11" s="423"/>
      <c r="GT11" s="410"/>
      <c r="GU11" s="410"/>
      <c r="GV11" s="423" t="s">
        <v>119</v>
      </c>
      <c r="GW11" s="423"/>
      <c r="GX11" s="423"/>
      <c r="GZ11" s="410"/>
      <c r="HA11" s="410"/>
      <c r="HB11" s="423" t="s">
        <v>119</v>
      </c>
      <c r="HC11" s="423"/>
      <c r="HD11" s="423"/>
      <c r="HF11" s="410"/>
      <c r="HG11" s="410"/>
      <c r="HH11" s="423" t="s">
        <v>119</v>
      </c>
      <c r="HI11" s="423"/>
      <c r="HJ11" s="423"/>
      <c r="HL11" s="410"/>
      <c r="HM11" s="410"/>
      <c r="HN11" s="423" t="s">
        <v>119</v>
      </c>
      <c r="HO11" s="423"/>
      <c r="HP11" s="423"/>
      <c r="HR11" s="410"/>
      <c r="HS11" s="410"/>
      <c r="HT11" s="423" t="s">
        <v>119</v>
      </c>
      <c r="HU11" s="423"/>
      <c r="HV11" s="423"/>
      <c r="HX11" s="410"/>
      <c r="HY11" s="410"/>
      <c r="HZ11" s="423" t="s">
        <v>119</v>
      </c>
      <c r="IA11" s="423"/>
      <c r="IB11" s="423"/>
    </row>
    <row r="12" spans="2:236" s="229" customFormat="1" ht="11.25">
      <c r="B12" s="410" t="s">
        <v>48</v>
      </c>
      <c r="C12" s="450" t="s">
        <v>120</v>
      </c>
      <c r="D12" s="451" t="s">
        <v>121</v>
      </c>
      <c r="E12" s="451" t="s">
        <v>122</v>
      </c>
      <c r="F12" s="451" t="s">
        <v>123</v>
      </c>
      <c r="H12" s="450" t="s">
        <v>120</v>
      </c>
      <c r="I12" s="451" t="s">
        <v>121</v>
      </c>
      <c r="J12" s="451" t="s">
        <v>122</v>
      </c>
      <c r="K12" s="451" t="s">
        <v>123</v>
      </c>
      <c r="M12" s="450" t="s">
        <v>120</v>
      </c>
      <c r="N12" s="451" t="s">
        <v>121</v>
      </c>
      <c r="O12" s="451" t="s">
        <v>122</v>
      </c>
      <c r="P12" s="451" t="s">
        <v>123</v>
      </c>
      <c r="R12" s="450" t="s">
        <v>120</v>
      </c>
      <c r="S12" s="451" t="s">
        <v>121</v>
      </c>
      <c r="T12" s="451" t="s">
        <v>122</v>
      </c>
      <c r="U12" s="451" t="s">
        <v>123</v>
      </c>
      <c r="W12" s="450" t="s">
        <v>120</v>
      </c>
      <c r="X12" s="451" t="s">
        <v>121</v>
      </c>
      <c r="Y12" s="451" t="s">
        <v>122</v>
      </c>
      <c r="Z12" s="451" t="s">
        <v>123</v>
      </c>
      <c r="AB12" s="410" t="s">
        <v>120</v>
      </c>
      <c r="AC12" s="411" t="s">
        <v>121</v>
      </c>
      <c r="AD12" s="411" t="s">
        <v>122</v>
      </c>
      <c r="AE12" s="411" t="s">
        <v>123</v>
      </c>
      <c r="AG12" s="410" t="s">
        <v>120</v>
      </c>
      <c r="AH12" s="411" t="s">
        <v>121</v>
      </c>
      <c r="AI12" s="411" t="s">
        <v>122</v>
      </c>
      <c r="AJ12" s="411" t="s">
        <v>123</v>
      </c>
      <c r="AL12" s="410" t="s">
        <v>120</v>
      </c>
      <c r="AM12" s="411" t="s">
        <v>121</v>
      </c>
      <c r="AN12" s="411" t="s">
        <v>122</v>
      </c>
      <c r="AO12" s="411" t="s">
        <v>123</v>
      </c>
      <c r="AQ12" s="410" t="s">
        <v>120</v>
      </c>
      <c r="AR12" s="411" t="s">
        <v>121</v>
      </c>
      <c r="AS12" s="411" t="s">
        <v>122</v>
      </c>
      <c r="AT12" s="411" t="s">
        <v>123</v>
      </c>
      <c r="AV12" s="410" t="s">
        <v>120</v>
      </c>
      <c r="AW12" s="411" t="s">
        <v>121</v>
      </c>
      <c r="AX12" s="411" t="s">
        <v>122</v>
      </c>
      <c r="AY12" s="411" t="s">
        <v>123</v>
      </c>
      <c r="BA12" s="410" t="s">
        <v>120</v>
      </c>
      <c r="BB12" s="411" t="s">
        <v>121</v>
      </c>
      <c r="BC12" s="411" t="s">
        <v>122</v>
      </c>
      <c r="BD12" s="411" t="s">
        <v>123</v>
      </c>
      <c r="BF12" s="410" t="s">
        <v>48</v>
      </c>
      <c r="BG12" s="410" t="s">
        <v>120</v>
      </c>
      <c r="BH12" s="411" t="s">
        <v>121</v>
      </c>
      <c r="BI12" s="411" t="s">
        <v>122</v>
      </c>
      <c r="BJ12" s="411" t="s">
        <v>123</v>
      </c>
      <c r="BL12" s="410" t="s">
        <v>48</v>
      </c>
      <c r="BM12" s="410" t="s">
        <v>120</v>
      </c>
      <c r="BN12" s="411" t="s">
        <v>121</v>
      </c>
      <c r="BO12" s="411" t="s">
        <v>122</v>
      </c>
      <c r="BP12" s="411" t="s">
        <v>123</v>
      </c>
      <c r="BR12" s="410" t="s">
        <v>48</v>
      </c>
      <c r="BS12" s="410" t="s">
        <v>120</v>
      </c>
      <c r="BT12" s="411" t="s">
        <v>121</v>
      </c>
      <c r="BU12" s="411" t="s">
        <v>122</v>
      </c>
      <c r="BV12" s="411" t="s">
        <v>123</v>
      </c>
      <c r="BX12" s="410" t="s">
        <v>48</v>
      </c>
      <c r="BY12" s="410" t="s">
        <v>120</v>
      </c>
      <c r="BZ12" s="411" t="s">
        <v>121</v>
      </c>
      <c r="CA12" s="411" t="s">
        <v>122</v>
      </c>
      <c r="CB12" s="411" t="s">
        <v>123</v>
      </c>
      <c r="CD12" s="410" t="s">
        <v>48</v>
      </c>
      <c r="CE12" s="410" t="s">
        <v>120</v>
      </c>
      <c r="CF12" s="411" t="s">
        <v>121</v>
      </c>
      <c r="CG12" s="411" t="s">
        <v>122</v>
      </c>
      <c r="CH12" s="411" t="s">
        <v>123</v>
      </c>
      <c r="CJ12" s="410" t="s">
        <v>48</v>
      </c>
      <c r="CK12" s="410" t="s">
        <v>120</v>
      </c>
      <c r="CL12" s="411" t="s">
        <v>121</v>
      </c>
      <c r="CM12" s="411" t="s">
        <v>122</v>
      </c>
      <c r="CN12" s="411" t="s">
        <v>123</v>
      </c>
      <c r="CP12" s="410" t="s">
        <v>48</v>
      </c>
      <c r="CQ12" s="410" t="s">
        <v>120</v>
      </c>
      <c r="CR12" s="411" t="s">
        <v>121</v>
      </c>
      <c r="CS12" s="411" t="s">
        <v>122</v>
      </c>
      <c r="CT12" s="411" t="s">
        <v>123</v>
      </c>
      <c r="CV12" s="410" t="s">
        <v>48</v>
      </c>
      <c r="CW12" s="410" t="s">
        <v>120</v>
      </c>
      <c r="CX12" s="411" t="s">
        <v>121</v>
      </c>
      <c r="CY12" s="411" t="s">
        <v>122</v>
      </c>
      <c r="CZ12" s="411" t="s">
        <v>123</v>
      </c>
      <c r="DB12" s="410" t="s">
        <v>48</v>
      </c>
      <c r="DC12" s="410" t="s">
        <v>120</v>
      </c>
      <c r="DD12" s="411" t="s">
        <v>121</v>
      </c>
      <c r="DE12" s="411" t="s">
        <v>122</v>
      </c>
      <c r="DF12" s="411" t="s">
        <v>123</v>
      </c>
      <c r="DH12" s="410" t="s">
        <v>48</v>
      </c>
      <c r="DI12" s="410" t="s">
        <v>120</v>
      </c>
      <c r="DJ12" s="411" t="s">
        <v>121</v>
      </c>
      <c r="DK12" s="411" t="s">
        <v>122</v>
      </c>
      <c r="DL12" s="411" t="s">
        <v>123</v>
      </c>
      <c r="DN12" s="410" t="s">
        <v>48</v>
      </c>
      <c r="DO12" s="410" t="s">
        <v>120</v>
      </c>
      <c r="DP12" s="411" t="s">
        <v>121</v>
      </c>
      <c r="DQ12" s="411" t="s">
        <v>122</v>
      </c>
      <c r="DR12" s="411" t="s">
        <v>123</v>
      </c>
      <c r="DT12" s="410" t="s">
        <v>48</v>
      </c>
      <c r="DU12" s="410" t="s">
        <v>120</v>
      </c>
      <c r="DV12" s="411" t="s">
        <v>121</v>
      </c>
      <c r="DW12" s="411" t="s">
        <v>122</v>
      </c>
      <c r="DX12" s="411" t="s">
        <v>123</v>
      </c>
      <c r="DZ12" s="410" t="s">
        <v>48</v>
      </c>
      <c r="EA12" s="410" t="s">
        <v>120</v>
      </c>
      <c r="EB12" s="411" t="s">
        <v>121</v>
      </c>
      <c r="EC12" s="411" t="s">
        <v>122</v>
      </c>
      <c r="ED12" s="411" t="s">
        <v>123</v>
      </c>
      <c r="EF12" s="410" t="s">
        <v>48</v>
      </c>
      <c r="EG12" s="410" t="s">
        <v>120</v>
      </c>
      <c r="EH12" s="411" t="s">
        <v>121</v>
      </c>
      <c r="EI12" s="411" t="s">
        <v>122</v>
      </c>
      <c r="EJ12" s="411" t="s">
        <v>123</v>
      </c>
      <c r="EL12" s="410" t="s">
        <v>48</v>
      </c>
      <c r="EM12" s="410" t="s">
        <v>120</v>
      </c>
      <c r="EN12" s="411" t="s">
        <v>121</v>
      </c>
      <c r="EO12" s="411" t="s">
        <v>122</v>
      </c>
      <c r="EP12" s="411" t="s">
        <v>123</v>
      </c>
      <c r="ER12" s="410" t="s">
        <v>48</v>
      </c>
      <c r="ES12" s="410" t="s">
        <v>120</v>
      </c>
      <c r="ET12" s="411" t="s">
        <v>121</v>
      </c>
      <c r="EU12" s="411" t="s">
        <v>122</v>
      </c>
      <c r="EV12" s="411" t="s">
        <v>123</v>
      </c>
      <c r="EX12" s="410" t="s">
        <v>48</v>
      </c>
      <c r="EY12" s="410" t="s">
        <v>120</v>
      </c>
      <c r="EZ12" s="411" t="s">
        <v>121</v>
      </c>
      <c r="FA12" s="411" t="s">
        <v>122</v>
      </c>
      <c r="FB12" s="411" t="s">
        <v>123</v>
      </c>
      <c r="FD12" s="410" t="s">
        <v>48</v>
      </c>
      <c r="FE12" s="410" t="s">
        <v>120</v>
      </c>
      <c r="FF12" s="411" t="s">
        <v>121</v>
      </c>
      <c r="FG12" s="411" t="s">
        <v>122</v>
      </c>
      <c r="FH12" s="411" t="s">
        <v>123</v>
      </c>
      <c r="FJ12" s="410" t="s">
        <v>48</v>
      </c>
      <c r="FK12" s="410" t="s">
        <v>120</v>
      </c>
      <c r="FL12" s="411" t="s">
        <v>121</v>
      </c>
      <c r="FM12" s="411" t="s">
        <v>122</v>
      </c>
      <c r="FN12" s="411" t="s">
        <v>123</v>
      </c>
      <c r="FP12" s="410" t="s">
        <v>48</v>
      </c>
      <c r="FQ12" s="410" t="s">
        <v>120</v>
      </c>
      <c r="FR12" s="411" t="s">
        <v>121</v>
      </c>
      <c r="FS12" s="411" t="s">
        <v>122</v>
      </c>
      <c r="FT12" s="411" t="s">
        <v>123</v>
      </c>
      <c r="FV12" s="410" t="s">
        <v>48</v>
      </c>
      <c r="FW12" s="410" t="s">
        <v>120</v>
      </c>
      <c r="FX12" s="411" t="s">
        <v>121</v>
      </c>
      <c r="FY12" s="411" t="s">
        <v>122</v>
      </c>
      <c r="FZ12" s="411" t="s">
        <v>123</v>
      </c>
      <c r="GB12" s="410" t="s">
        <v>48</v>
      </c>
      <c r="GC12" s="410" t="s">
        <v>120</v>
      </c>
      <c r="GD12" s="411" t="s">
        <v>121</v>
      </c>
      <c r="GE12" s="411" t="s">
        <v>122</v>
      </c>
      <c r="GF12" s="411" t="s">
        <v>123</v>
      </c>
      <c r="GH12" s="410" t="s">
        <v>48</v>
      </c>
      <c r="GI12" s="410" t="s">
        <v>120</v>
      </c>
      <c r="GJ12" s="411" t="s">
        <v>121</v>
      </c>
      <c r="GK12" s="411" t="s">
        <v>122</v>
      </c>
      <c r="GL12" s="411" t="s">
        <v>123</v>
      </c>
      <c r="GN12" s="410" t="s">
        <v>48</v>
      </c>
      <c r="GO12" s="410" t="s">
        <v>120</v>
      </c>
      <c r="GP12" s="411" t="s">
        <v>121</v>
      </c>
      <c r="GQ12" s="411" t="s">
        <v>122</v>
      </c>
      <c r="GR12" s="411" t="s">
        <v>123</v>
      </c>
      <c r="GT12" s="410" t="s">
        <v>48</v>
      </c>
      <c r="GU12" s="410" t="s">
        <v>120</v>
      </c>
      <c r="GV12" s="411" t="s">
        <v>121</v>
      </c>
      <c r="GW12" s="411" t="s">
        <v>122</v>
      </c>
      <c r="GX12" s="411" t="s">
        <v>123</v>
      </c>
      <c r="GZ12" s="410" t="s">
        <v>48</v>
      </c>
      <c r="HA12" s="410" t="s">
        <v>120</v>
      </c>
      <c r="HB12" s="411" t="s">
        <v>121</v>
      </c>
      <c r="HC12" s="411" t="s">
        <v>122</v>
      </c>
      <c r="HD12" s="411" t="s">
        <v>123</v>
      </c>
      <c r="HF12" s="410" t="s">
        <v>48</v>
      </c>
      <c r="HG12" s="410" t="s">
        <v>120</v>
      </c>
      <c r="HH12" s="411" t="s">
        <v>121</v>
      </c>
      <c r="HI12" s="411" t="s">
        <v>122</v>
      </c>
      <c r="HJ12" s="411" t="s">
        <v>123</v>
      </c>
      <c r="HL12" s="410" t="s">
        <v>48</v>
      </c>
      <c r="HM12" s="410" t="s">
        <v>120</v>
      </c>
      <c r="HN12" s="411" t="s">
        <v>121</v>
      </c>
      <c r="HO12" s="411" t="s">
        <v>122</v>
      </c>
      <c r="HP12" s="411" t="s">
        <v>123</v>
      </c>
      <c r="HR12" s="410" t="s">
        <v>48</v>
      </c>
      <c r="HS12" s="410" t="s">
        <v>120</v>
      </c>
      <c r="HT12" s="411" t="s">
        <v>121</v>
      </c>
      <c r="HU12" s="411" t="s">
        <v>122</v>
      </c>
      <c r="HV12" s="411" t="s">
        <v>123</v>
      </c>
      <c r="HX12" s="410" t="s">
        <v>48</v>
      </c>
      <c r="HY12" s="410" t="s">
        <v>120</v>
      </c>
      <c r="HZ12" s="411" t="s">
        <v>121</v>
      </c>
      <c r="IA12" s="411" t="s">
        <v>122</v>
      </c>
      <c r="IB12" s="411" t="s">
        <v>123</v>
      </c>
    </row>
    <row r="13" spans="2:236" s="229" customFormat="1" ht="11.25">
      <c r="B13" s="412" t="s">
        <v>124</v>
      </c>
      <c r="C13" s="452" t="s">
        <v>125</v>
      </c>
      <c r="D13" s="437">
        <v>-28.286830669617185</v>
      </c>
      <c r="E13" s="437">
        <v>-282.86830669617183</v>
      </c>
      <c r="F13" s="437">
        <v>-562.93704953203633</v>
      </c>
      <c r="H13" s="452" t="s">
        <v>125</v>
      </c>
      <c r="I13" s="437">
        <v>-0.40033321619630036</v>
      </c>
      <c r="J13" s="437">
        <v>-10.380258388695916</v>
      </c>
      <c r="K13" s="437">
        <v>-21.509935913242362</v>
      </c>
      <c r="M13" s="452" t="s">
        <v>125</v>
      </c>
      <c r="N13" s="437">
        <v>-1.3679102075710994</v>
      </c>
      <c r="O13" s="437">
        <v>-33.796995906948887</v>
      </c>
      <c r="P13" s="437">
        <v>-67.593991813897773</v>
      </c>
      <c r="R13" s="452" t="s">
        <v>125</v>
      </c>
      <c r="S13" s="437">
        <v>-30.939456420929524</v>
      </c>
      <c r="T13" s="437">
        <v>-274.5565094839028</v>
      </c>
      <c r="U13" s="437">
        <v>-549.1130189678056</v>
      </c>
      <c r="W13" s="452" t="s">
        <v>125</v>
      </c>
      <c r="X13" s="437">
        <v>-26.235455540153605</v>
      </c>
      <c r="Y13" s="437">
        <v>-368.90155557052157</v>
      </c>
      <c r="Z13" s="437">
        <v>-745.6565571427717</v>
      </c>
      <c r="AB13" s="412" t="s">
        <v>125</v>
      </c>
      <c r="AC13" s="437">
        <v>-57.011034635227496</v>
      </c>
      <c r="AD13" s="437">
        <v>-285.05517317613749</v>
      </c>
      <c r="AE13" s="437">
        <v>-577.85730469855503</v>
      </c>
      <c r="AG13" s="412" t="s">
        <v>125</v>
      </c>
      <c r="AH13" s="437">
        <v>-24.055524542392508</v>
      </c>
      <c r="AI13" s="437">
        <v>-155.184016546442</v>
      </c>
      <c r="AJ13" s="437">
        <v>-307.56456015010508</v>
      </c>
      <c r="AL13" s="412" t="s">
        <v>125</v>
      </c>
      <c r="AM13" s="437">
        <v>-22.618729488691724</v>
      </c>
      <c r="AN13" s="437">
        <v>-226.1872948869173</v>
      </c>
      <c r="AO13" s="437">
        <v>-452.3745897738346</v>
      </c>
      <c r="AQ13" s="412" t="s">
        <v>125</v>
      </c>
      <c r="AR13" s="437">
        <v>-162.86390328043535</v>
      </c>
      <c r="AS13" s="437">
        <v>-614.45895409908405</v>
      </c>
      <c r="AT13" s="437">
        <v>-1228.9179081981681</v>
      </c>
      <c r="AV13" s="412" t="s">
        <v>125</v>
      </c>
      <c r="AW13" s="437">
        <v>-127.76117019060534</v>
      </c>
      <c r="AX13" s="437">
        <v>-198.71488088739559</v>
      </c>
      <c r="AY13" s="437">
        <v>-397.42976177479119</v>
      </c>
      <c r="BA13" s="412" t="s">
        <v>125</v>
      </c>
      <c r="BB13" s="437">
        <v>-89.901729299574342</v>
      </c>
      <c r="BC13" s="437">
        <v>-269.70518789872261</v>
      </c>
      <c r="BD13" s="437">
        <v>-529.10449123747696</v>
      </c>
      <c r="BF13" s="412" t="s">
        <v>124</v>
      </c>
      <c r="BG13" s="412" t="s">
        <v>125</v>
      </c>
      <c r="BH13" s="437">
        <v>-455.95872456554349</v>
      </c>
      <c r="BI13" s="437">
        <v>-2312.873580186545</v>
      </c>
      <c r="BJ13" s="437">
        <v>-4625.7471603730901</v>
      </c>
      <c r="BL13" s="412" t="s">
        <v>124</v>
      </c>
      <c r="BM13" s="412" t="s">
        <v>125</v>
      </c>
      <c r="BN13" s="437">
        <v>-844.4010712690216</v>
      </c>
      <c r="BO13" s="437">
        <v>-3403.4471190266881</v>
      </c>
      <c r="BP13" s="437">
        <v>-6806.8942380533763</v>
      </c>
      <c r="BR13" s="412" t="s">
        <v>124</v>
      </c>
      <c r="BS13" s="412" t="s">
        <v>125</v>
      </c>
      <c r="BT13" s="437">
        <v>-837.51696696140311</v>
      </c>
      <c r="BU13" s="437">
        <v>-4186.7036830740772</v>
      </c>
      <c r="BV13" s="437">
        <v>-8373.4073661481543</v>
      </c>
      <c r="BX13" s="412" t="s">
        <v>124</v>
      </c>
      <c r="BY13" s="412" t="s">
        <v>125</v>
      </c>
      <c r="BZ13" s="437">
        <v>-296.8429033723088</v>
      </c>
      <c r="CA13" s="437">
        <v>-4729.2626503340034</v>
      </c>
      <c r="CB13" s="437">
        <v>-9458.5253006680068</v>
      </c>
      <c r="CD13" s="412" t="s">
        <v>124</v>
      </c>
      <c r="CE13" s="412" t="s">
        <v>125</v>
      </c>
      <c r="CF13" s="437">
        <v>-126.30015957236412</v>
      </c>
      <c r="CG13" s="437">
        <v>-3696.9417095486588</v>
      </c>
      <c r="CH13" s="437">
        <v>-7393.8834190973175</v>
      </c>
      <c r="CJ13" s="412" t="s">
        <v>124</v>
      </c>
      <c r="CK13" s="412" t="s">
        <v>125</v>
      </c>
      <c r="CL13" s="438">
        <v>-224.9636362923317</v>
      </c>
      <c r="CM13" s="438">
        <v>-1735.5610660252396</v>
      </c>
      <c r="CN13" s="438">
        <v>-3471.1221320504792</v>
      </c>
      <c r="CP13" s="412" t="s">
        <v>124</v>
      </c>
      <c r="CQ13" s="412" t="s">
        <v>125</v>
      </c>
      <c r="CR13" s="438">
        <v>-192.47186262950612</v>
      </c>
      <c r="CS13" s="438">
        <v>-552.78724500858448</v>
      </c>
      <c r="CT13" s="438">
        <v>-1105.574490017169</v>
      </c>
      <c r="CV13" s="412" t="s">
        <v>124</v>
      </c>
      <c r="CW13" s="412" t="s">
        <v>125</v>
      </c>
      <c r="CX13" s="438">
        <v>19.859339640453634</v>
      </c>
      <c r="CY13" s="438">
        <v>-1998.9748817444738</v>
      </c>
      <c r="CZ13" s="438">
        <v>-3825.9481579249054</v>
      </c>
      <c r="DB13" s="412" t="s">
        <v>124</v>
      </c>
      <c r="DC13" s="412" t="s">
        <v>125</v>
      </c>
      <c r="DD13" s="438">
        <v>971.78127133713349</v>
      </c>
      <c r="DE13" s="438">
        <v>-1517.9384572630054</v>
      </c>
      <c r="DF13" s="438">
        <v>-3035.8769145260108</v>
      </c>
      <c r="DH13" s="412" t="s">
        <v>124</v>
      </c>
      <c r="DI13" s="412" t="s">
        <v>125</v>
      </c>
      <c r="DJ13" s="438">
        <v>154</v>
      </c>
      <c r="DK13" s="438">
        <v>-769</v>
      </c>
      <c r="DL13" s="438">
        <v>-1539</v>
      </c>
      <c r="DN13" s="412" t="s">
        <v>124</v>
      </c>
      <c r="DO13" s="412" t="s">
        <v>125</v>
      </c>
      <c r="DP13" s="438">
        <v>13.635806307457901</v>
      </c>
      <c r="DQ13" s="438">
        <v>-4252.2154402200094</v>
      </c>
      <c r="DR13" s="438">
        <v>-8538.1009549522623</v>
      </c>
      <c r="DT13" s="412" t="s">
        <v>124</v>
      </c>
      <c r="DU13" s="412" t="s">
        <v>125</v>
      </c>
      <c r="DV13" s="438">
        <v>714.14352406773037</v>
      </c>
      <c r="DW13" s="438">
        <v>-9598.2719243027022</v>
      </c>
      <c r="DX13" s="438">
        <v>-19196.543848605404</v>
      </c>
      <c r="DZ13" s="412" t="s">
        <v>124</v>
      </c>
      <c r="EA13" s="412" t="s">
        <v>125</v>
      </c>
      <c r="EB13" s="438">
        <v>-2839.0988252287088</v>
      </c>
      <c r="EC13" s="438">
        <v>-13693.852620086751</v>
      </c>
      <c r="ED13" s="438">
        <v>-27387.705240173502</v>
      </c>
      <c r="EF13" s="412" t="s">
        <v>124</v>
      </c>
      <c r="EG13" s="412" t="s">
        <v>125</v>
      </c>
      <c r="EH13" s="438">
        <v>280.27465126581211</v>
      </c>
      <c r="EI13" s="438">
        <v>-4776.0495260425459</v>
      </c>
      <c r="EJ13" s="438">
        <v>-10117.209817226014</v>
      </c>
      <c r="EL13" s="412" t="s">
        <v>124</v>
      </c>
      <c r="EM13" s="412" t="s">
        <v>125</v>
      </c>
      <c r="EN13" s="438">
        <v>-1709.9044778665375</v>
      </c>
      <c r="EO13" s="438">
        <v>-640.23660634422026</v>
      </c>
      <c r="EP13" s="438">
        <v>-1280.4732126884405</v>
      </c>
      <c r="ER13" s="412" t="s">
        <v>124</v>
      </c>
      <c r="ES13" s="412" t="s">
        <v>125</v>
      </c>
      <c r="ET13" s="438">
        <v>-365.46824954010754</v>
      </c>
      <c r="EU13" s="438">
        <v>-4646.197140030642</v>
      </c>
      <c r="EV13" s="438">
        <v>-9284.9003578665724</v>
      </c>
      <c r="EX13" s="412" t="s">
        <v>124</v>
      </c>
      <c r="EY13" s="412" t="s">
        <v>125</v>
      </c>
      <c r="EZ13" s="438">
        <v>-519.74859033500354</v>
      </c>
      <c r="FA13" s="438">
        <v>-4606.7335820229491</v>
      </c>
      <c r="FB13" s="438">
        <v>-9500.7516116135102</v>
      </c>
      <c r="FD13" s="412" t="s">
        <v>124</v>
      </c>
      <c r="FE13" s="412" t="s">
        <v>125</v>
      </c>
      <c r="FF13" s="438">
        <v>92.104457187912629</v>
      </c>
      <c r="FG13" s="438">
        <v>-2383.0668565108408</v>
      </c>
      <c r="FH13" s="438">
        <v>-4925.721763558794</v>
      </c>
      <c r="FJ13" s="412" t="s">
        <v>124</v>
      </c>
      <c r="FK13" s="412" t="s">
        <v>125</v>
      </c>
      <c r="FL13" s="438">
        <v>99.06934006570134</v>
      </c>
      <c r="FM13" s="438">
        <v>914.32822603175794</v>
      </c>
      <c r="FN13" s="438">
        <v>1818.855178128</v>
      </c>
      <c r="FP13" s="412" t="s">
        <v>124</v>
      </c>
      <c r="FQ13" s="412" t="s">
        <v>125</v>
      </c>
      <c r="FR13" s="438">
        <v>-3441.2057440338399</v>
      </c>
      <c r="FS13" s="438">
        <v>-25510.963757601017</v>
      </c>
      <c r="FT13" s="438">
        <v>-49119.86714880931</v>
      </c>
      <c r="FV13" s="412" t="s">
        <v>124</v>
      </c>
      <c r="FW13" s="412" t="s">
        <v>125</v>
      </c>
      <c r="FX13" s="438">
        <v>645.29240953152271</v>
      </c>
      <c r="FY13" s="438">
        <v>-307.43077954866527</v>
      </c>
      <c r="FZ13" s="438">
        <v>-532.26112734441858</v>
      </c>
      <c r="GB13" s="412" t="s">
        <v>124</v>
      </c>
      <c r="GC13" s="412" t="s">
        <v>125</v>
      </c>
      <c r="GD13" s="438">
        <v>-1498.4546248026584</v>
      </c>
      <c r="GE13" s="438">
        <v>-46975.739304811919</v>
      </c>
      <c r="GF13" s="438">
        <v>-90727.648049767246</v>
      </c>
      <c r="GH13" s="412" t="s">
        <v>124</v>
      </c>
      <c r="GI13" s="412" t="s">
        <v>125</v>
      </c>
      <c r="GJ13" s="438">
        <v>-459.86992559012384</v>
      </c>
      <c r="GK13" s="438">
        <v>-2465.3588441034976</v>
      </c>
      <c r="GL13" s="438">
        <v>-4815.7683272484292</v>
      </c>
      <c r="GN13" s="412" t="s">
        <v>124</v>
      </c>
      <c r="GO13" s="412" t="s">
        <v>125</v>
      </c>
      <c r="GP13" s="438">
        <v>-768.37437140350221</v>
      </c>
      <c r="GQ13" s="438">
        <v>-16237.105721994847</v>
      </c>
      <c r="GR13" s="438">
        <v>-28223.905515198843</v>
      </c>
      <c r="GT13" s="412" t="s">
        <v>124</v>
      </c>
      <c r="GU13" s="412" t="s">
        <v>125</v>
      </c>
      <c r="GV13" s="438">
        <v>1573.4564432626692</v>
      </c>
      <c r="GW13" s="438">
        <v>-12918.910367396171</v>
      </c>
      <c r="GX13" s="438">
        <v>-25182.153803648878</v>
      </c>
      <c r="GZ13" s="412" t="s">
        <v>124</v>
      </c>
      <c r="HA13" s="412" t="s">
        <v>125</v>
      </c>
      <c r="HB13" s="438">
        <v>-1031.8172042705087</v>
      </c>
      <c r="HC13" s="438">
        <v>-1959.5867009255212</v>
      </c>
      <c r="HD13" s="438">
        <v>-3693.1813659176323</v>
      </c>
      <c r="HF13" s="412" t="s">
        <v>124</v>
      </c>
      <c r="HG13" s="412" t="s">
        <v>125</v>
      </c>
      <c r="HH13" s="438">
        <v>2381.627813145235</v>
      </c>
      <c r="HI13" s="438">
        <v>-4829.4986985048499</v>
      </c>
      <c r="HJ13" s="438">
        <v>-9364.6788218972451</v>
      </c>
      <c r="HL13" s="412" t="s">
        <v>124</v>
      </c>
      <c r="HM13" s="412" t="s">
        <v>125</v>
      </c>
      <c r="HN13" s="438">
        <v>15164.942321460172</v>
      </c>
      <c r="HO13" s="438">
        <v>2857.3679549389904</v>
      </c>
      <c r="HP13" s="438">
        <v>5209.2457006512032</v>
      </c>
      <c r="HR13" s="412" t="s">
        <v>124</v>
      </c>
      <c r="HS13" s="412" t="s">
        <v>125</v>
      </c>
      <c r="HT13" s="438">
        <v>3368.9621988397862</v>
      </c>
      <c r="HU13" s="438">
        <v>8192.3414838936205</v>
      </c>
      <c r="HV13" s="438">
        <v>-17261.815482097103</v>
      </c>
      <c r="HX13" s="412" t="s">
        <v>124</v>
      </c>
      <c r="HY13" s="412" t="s">
        <v>125</v>
      </c>
      <c r="HZ13" s="438">
        <v>77.421956976530609</v>
      </c>
      <c r="IA13" s="438">
        <v>-574.71370666942835</v>
      </c>
      <c r="IB13" s="438">
        <v>-926.51242591884909</v>
      </c>
    </row>
    <row r="14" spans="2:236" s="229" customFormat="1" ht="11.25">
      <c r="B14" s="412" t="s">
        <v>126</v>
      </c>
      <c r="C14" s="452" t="s">
        <v>127</v>
      </c>
      <c r="D14" s="437">
        <v>-523.41635315818996</v>
      </c>
      <c r="E14" s="437">
        <v>-1557.721569202781</v>
      </c>
      <c r="F14" s="437">
        <v>-3111.9508092227748</v>
      </c>
      <c r="H14" s="452" t="s">
        <v>127</v>
      </c>
      <c r="I14" s="437">
        <v>-346.30859700011683</v>
      </c>
      <c r="J14" s="437">
        <v>-601.45951131466734</v>
      </c>
      <c r="K14" s="437">
        <v>-1206.9669466857538</v>
      </c>
      <c r="M14" s="452" t="s">
        <v>127</v>
      </c>
      <c r="N14" s="437">
        <v>-34.387372474557836</v>
      </c>
      <c r="O14" s="437">
        <v>-662.27143587690034</v>
      </c>
      <c r="P14" s="437">
        <v>-1324.5428717538007</v>
      </c>
      <c r="R14" s="452" t="s">
        <v>127</v>
      </c>
      <c r="S14" s="437">
        <v>-97.459381032898733</v>
      </c>
      <c r="T14" s="437">
        <v>-466.1992726593304</v>
      </c>
      <c r="U14" s="437">
        <v>-932.39854531866081</v>
      </c>
      <c r="W14" s="452" t="s">
        <v>127</v>
      </c>
      <c r="X14" s="437">
        <v>-135.13247928805879</v>
      </c>
      <c r="Y14" s="437">
        <v>-270.26495857611758</v>
      </c>
      <c r="Z14" s="437">
        <v>-540.52991715223516</v>
      </c>
      <c r="AB14" s="412" t="s">
        <v>127</v>
      </c>
      <c r="AC14" s="437">
        <v>-917.44864285736514</v>
      </c>
      <c r="AD14" s="437">
        <v>-899.54833768244362</v>
      </c>
      <c r="AE14" s="437">
        <v>-1934.8498051647769</v>
      </c>
      <c r="AG14" s="412" t="s">
        <v>127</v>
      </c>
      <c r="AH14" s="437">
        <v>-215.98980088352522</v>
      </c>
      <c r="AI14" s="437">
        <v>-867.81477226942457</v>
      </c>
      <c r="AJ14" s="437">
        <v>-1739.7534713951095</v>
      </c>
      <c r="AL14" s="412" t="s">
        <v>127</v>
      </c>
      <c r="AM14" s="437">
        <v>-363.11830200346662</v>
      </c>
      <c r="AN14" s="437">
        <v>-790.61063621427058</v>
      </c>
      <c r="AO14" s="437">
        <v>-1581.2212724285412</v>
      </c>
      <c r="AQ14" s="412" t="s">
        <v>127</v>
      </c>
      <c r="AR14" s="437">
        <v>-260.56119695378214</v>
      </c>
      <c r="AS14" s="437">
        <v>-1874.066700313482</v>
      </c>
      <c r="AT14" s="437">
        <v>-3748.133400626964</v>
      </c>
      <c r="AV14" s="412" t="s">
        <v>127</v>
      </c>
      <c r="AW14" s="437">
        <v>-754.29184611872802</v>
      </c>
      <c r="AX14" s="437">
        <v>-5587.2797945540024</v>
      </c>
      <c r="AY14" s="437">
        <v>-11174.559589108005</v>
      </c>
      <c r="BA14" s="412" t="s">
        <v>127</v>
      </c>
      <c r="BB14" s="437">
        <v>-2224.4854771167902</v>
      </c>
      <c r="BC14" s="437">
        <v>-8434.622753806565</v>
      </c>
      <c r="BD14" s="437">
        <v>-16891.758251660929</v>
      </c>
      <c r="BF14" s="412" t="s">
        <v>126</v>
      </c>
      <c r="BG14" s="412" t="s">
        <v>127</v>
      </c>
      <c r="BH14" s="437">
        <v>-877.98379463716685</v>
      </c>
      <c r="BI14" s="437">
        <v>-2774.2059674925754</v>
      </c>
      <c r="BJ14" s="437">
        <v>-5548.4119349851508</v>
      </c>
      <c r="BL14" s="412" t="s">
        <v>126</v>
      </c>
      <c r="BM14" s="412" t="s">
        <v>127</v>
      </c>
      <c r="BN14" s="437">
        <v>-2708.5380619381267</v>
      </c>
      <c r="BO14" s="437">
        <v>-8318.849051770605</v>
      </c>
      <c r="BP14" s="437">
        <v>-16637.69810354121</v>
      </c>
      <c r="BR14" s="412" t="s">
        <v>126</v>
      </c>
      <c r="BS14" s="412" t="s">
        <v>127</v>
      </c>
      <c r="BT14" s="437">
        <v>-2371.3059074071371</v>
      </c>
      <c r="BU14" s="437">
        <v>-6866.7168599400038</v>
      </c>
      <c r="BV14" s="437">
        <v>-13733.433719880008</v>
      </c>
      <c r="BX14" s="412" t="s">
        <v>126</v>
      </c>
      <c r="BY14" s="412" t="s">
        <v>127</v>
      </c>
      <c r="BZ14" s="437">
        <v>-986.85104209263227</v>
      </c>
      <c r="CA14" s="437">
        <v>-2730.7903337010448</v>
      </c>
      <c r="CB14" s="437">
        <v>-5461.5806674020896</v>
      </c>
      <c r="CD14" s="412" t="s">
        <v>126</v>
      </c>
      <c r="CE14" s="412" t="s">
        <v>127</v>
      </c>
      <c r="CF14" s="437">
        <v>-907.11971037768387</v>
      </c>
      <c r="CG14" s="437">
        <v>-1814.2394207553677</v>
      </c>
      <c r="CH14" s="437">
        <v>-3628.4788415107355</v>
      </c>
      <c r="CJ14" s="412" t="s">
        <v>126</v>
      </c>
      <c r="CK14" s="412" t="s">
        <v>127</v>
      </c>
      <c r="CL14" s="438">
        <v>-2710.7536721379588</v>
      </c>
      <c r="CM14" s="438">
        <v>-5287.7449532063565</v>
      </c>
      <c r="CN14" s="438">
        <v>-10575.489906412713</v>
      </c>
      <c r="CP14" s="412" t="s">
        <v>126</v>
      </c>
      <c r="CQ14" s="412" t="s">
        <v>127</v>
      </c>
      <c r="CR14" s="438">
        <v>-2115.5494975295187</v>
      </c>
      <c r="CS14" s="438">
        <v>-8462.1979901180748</v>
      </c>
      <c r="CT14" s="438">
        <v>-16924.39598023615</v>
      </c>
      <c r="CV14" s="412" t="s">
        <v>126</v>
      </c>
      <c r="CW14" s="412" t="s">
        <v>127</v>
      </c>
      <c r="CX14" s="438">
        <v>-1488.9913849136774</v>
      </c>
      <c r="CY14" s="438">
        <v>-7209.4451566370035</v>
      </c>
      <c r="CZ14" s="438">
        <v>-14394.451115995307</v>
      </c>
      <c r="DB14" s="412" t="s">
        <v>126</v>
      </c>
      <c r="DC14" s="412" t="s">
        <v>127</v>
      </c>
      <c r="DD14" s="438">
        <v>-2663.9816324826093</v>
      </c>
      <c r="DE14" s="438">
        <v>-5917.4931631314921</v>
      </c>
      <c r="DF14" s="438">
        <v>-11834.986326262984</v>
      </c>
      <c r="DH14" s="412" t="s">
        <v>126</v>
      </c>
      <c r="DI14" s="412" t="s">
        <v>127</v>
      </c>
      <c r="DJ14" s="438">
        <v>-2227</v>
      </c>
      <c r="DK14" s="438">
        <v>-7611</v>
      </c>
      <c r="DL14" s="438">
        <v>-15269</v>
      </c>
      <c r="DN14" s="412" t="s">
        <v>126</v>
      </c>
      <c r="DO14" s="412" t="s">
        <v>127</v>
      </c>
      <c r="DP14" s="438">
        <v>-3446.8900487299843</v>
      </c>
      <c r="DQ14" s="438">
        <v>-29350.597659690731</v>
      </c>
      <c r="DR14" s="438">
        <v>-62177.437291786904</v>
      </c>
      <c r="DT14" s="412" t="s">
        <v>126</v>
      </c>
      <c r="DU14" s="412" t="s">
        <v>127</v>
      </c>
      <c r="DV14" s="438">
        <v>-3689.0741986017347</v>
      </c>
      <c r="DW14" s="438">
        <v>-46845.052481592982</v>
      </c>
      <c r="DX14" s="438">
        <v>-96375.006816769222</v>
      </c>
      <c r="DZ14" s="412" t="s">
        <v>126</v>
      </c>
      <c r="EA14" s="412" t="s">
        <v>127</v>
      </c>
      <c r="EB14" s="438">
        <v>626.29955558724328</v>
      </c>
      <c r="EC14" s="438">
        <v>-48682.490332181798</v>
      </c>
      <c r="ED14" s="438">
        <v>-97364.980664363597</v>
      </c>
      <c r="EF14" s="412" t="s">
        <v>126</v>
      </c>
      <c r="EG14" s="412" t="s">
        <v>127</v>
      </c>
      <c r="EH14" s="438">
        <v>-4851.5911559373981</v>
      </c>
      <c r="EI14" s="438">
        <v>-26493.379046819489</v>
      </c>
      <c r="EJ14" s="438">
        <v>-51618.558926160513</v>
      </c>
      <c r="EL14" s="412" t="s">
        <v>126</v>
      </c>
      <c r="EM14" s="412" t="s">
        <v>127</v>
      </c>
      <c r="EN14" s="438">
        <v>-4090.5179191495031</v>
      </c>
      <c r="EO14" s="438">
        <v>-43058.417153775321</v>
      </c>
      <c r="EP14" s="438">
        <v>-89497.531799561417</v>
      </c>
      <c r="ER14" s="412" t="s">
        <v>126</v>
      </c>
      <c r="ES14" s="412" t="s">
        <v>127</v>
      </c>
      <c r="ET14" s="438">
        <v>-3251.0801556592241</v>
      </c>
      <c r="EU14" s="438">
        <v>-65667.153959054835</v>
      </c>
      <c r="EV14" s="438">
        <v>-131780.09856917048</v>
      </c>
      <c r="EX14" s="412" t="s">
        <v>126</v>
      </c>
      <c r="EY14" s="412" t="s">
        <v>127</v>
      </c>
      <c r="EZ14" s="438">
        <v>-2960.8720333058413</v>
      </c>
      <c r="FA14" s="438">
        <v>-53392.170050401815</v>
      </c>
      <c r="FB14" s="438">
        <v>-101113.24657119486</v>
      </c>
      <c r="FD14" s="412" t="s">
        <v>126</v>
      </c>
      <c r="FE14" s="412" t="s">
        <v>127</v>
      </c>
      <c r="FF14" s="438">
        <v>-2326.0280572035226</v>
      </c>
      <c r="FG14" s="438">
        <v>-51457.580426660767</v>
      </c>
      <c r="FH14" s="438">
        <v>-103927.55281094121</v>
      </c>
      <c r="FJ14" s="412" t="s">
        <v>126</v>
      </c>
      <c r="FK14" s="412" t="s">
        <v>127</v>
      </c>
      <c r="FL14" s="438">
        <v>-2691.2780661279749</v>
      </c>
      <c r="FM14" s="438">
        <v>-27754.582998436148</v>
      </c>
      <c r="FN14" s="438">
        <v>-56982.417414057119</v>
      </c>
      <c r="FP14" s="412" t="s">
        <v>126</v>
      </c>
      <c r="FQ14" s="412" t="s">
        <v>127</v>
      </c>
      <c r="FR14" s="438">
        <v>-3942.5034223130374</v>
      </c>
      <c r="FS14" s="438">
        <v>-12585.25021628534</v>
      </c>
      <c r="FT14" s="438">
        <v>-21586.287699743174</v>
      </c>
      <c r="FV14" s="412" t="s">
        <v>126</v>
      </c>
      <c r="FW14" s="412" t="s">
        <v>127</v>
      </c>
      <c r="FX14" s="438">
        <v>174.53224647280328</v>
      </c>
      <c r="FY14" s="438">
        <v>-2301.8370227735695</v>
      </c>
      <c r="FZ14" s="438">
        <v>-5035.1490321985821</v>
      </c>
      <c r="GB14" s="412" t="s">
        <v>126</v>
      </c>
      <c r="GC14" s="412" t="s">
        <v>127</v>
      </c>
      <c r="GD14" s="438">
        <v>-338.68845317365481</v>
      </c>
      <c r="GE14" s="438">
        <v>-8077.1553862999635</v>
      </c>
      <c r="GF14" s="438">
        <v>-16220.247368027211</v>
      </c>
      <c r="GH14" s="412" t="s">
        <v>126</v>
      </c>
      <c r="GI14" s="412" t="s">
        <v>127</v>
      </c>
      <c r="GJ14" s="438">
        <v>-171.17098348089988</v>
      </c>
      <c r="GK14" s="438">
        <v>-3059.6942710003082</v>
      </c>
      <c r="GL14" s="438">
        <v>-6394.6966314485853</v>
      </c>
      <c r="GN14" s="412" t="s">
        <v>126</v>
      </c>
      <c r="GO14" s="412" t="s">
        <v>127</v>
      </c>
      <c r="GP14" s="438">
        <v>28.250135447453882</v>
      </c>
      <c r="GQ14" s="438">
        <v>-579.60488363587069</v>
      </c>
      <c r="GR14" s="438">
        <v>-1133.6244780976679</v>
      </c>
      <c r="GT14" s="412" t="s">
        <v>126</v>
      </c>
      <c r="GU14" s="412" t="s">
        <v>127</v>
      </c>
      <c r="GV14" s="438">
        <v>-1665.5349066685797</v>
      </c>
      <c r="GW14" s="438">
        <v>-4455.945333336098</v>
      </c>
      <c r="GX14" s="438">
        <v>-6199.9518500033546</v>
      </c>
      <c r="GZ14" s="412" t="s">
        <v>126</v>
      </c>
      <c r="HA14" s="412" t="s">
        <v>127</v>
      </c>
      <c r="HB14" s="438">
        <v>2196.7493685923555</v>
      </c>
      <c r="HC14" s="438">
        <v>-3661.3104438347509</v>
      </c>
      <c r="HD14" s="438">
        <v>-7322.5978266017046</v>
      </c>
      <c r="HF14" s="412" t="s">
        <v>126</v>
      </c>
      <c r="HG14" s="412" t="s">
        <v>127</v>
      </c>
      <c r="HH14" s="438">
        <v>4216.6525667846008</v>
      </c>
      <c r="HI14" s="438">
        <v>-6271.0815763904629</v>
      </c>
      <c r="HJ14" s="438">
        <v>-12532.133083453746</v>
      </c>
      <c r="HL14" s="412" t="s">
        <v>126</v>
      </c>
      <c r="HM14" s="412" t="s">
        <v>127</v>
      </c>
      <c r="HN14" s="438">
        <v>64.656894513577001</v>
      </c>
      <c r="HO14" s="438">
        <v>398.28425472081398</v>
      </c>
      <c r="HP14" s="438">
        <v>299.88189958946867</v>
      </c>
      <c r="HR14" s="412" t="s">
        <v>126</v>
      </c>
      <c r="HS14" s="412" t="s">
        <v>127</v>
      </c>
      <c r="HT14" s="438">
        <v>22.631825747178716</v>
      </c>
      <c r="HU14" s="438">
        <v>-12502.438173140001</v>
      </c>
      <c r="HV14" s="438">
        <v>-25326.340586925195</v>
      </c>
      <c r="HX14" s="412" t="s">
        <v>126</v>
      </c>
      <c r="HY14" s="412" t="s">
        <v>127</v>
      </c>
      <c r="HZ14" s="438">
        <v>0</v>
      </c>
      <c r="IA14" s="438">
        <v>0</v>
      </c>
      <c r="IB14" s="438">
        <v>0</v>
      </c>
    </row>
    <row r="15" spans="2:236" s="229" customFormat="1" ht="11.25">
      <c r="B15" s="412" t="s">
        <v>128</v>
      </c>
      <c r="C15" s="452" t="s">
        <v>129</v>
      </c>
      <c r="D15" s="437">
        <v>0</v>
      </c>
      <c r="E15" s="437">
        <v>0</v>
      </c>
      <c r="F15" s="437">
        <v>0</v>
      </c>
      <c r="H15" s="452" t="s">
        <v>129</v>
      </c>
      <c r="I15" s="437">
        <v>0</v>
      </c>
      <c r="J15" s="437">
        <v>0</v>
      </c>
      <c r="K15" s="437">
        <v>0</v>
      </c>
      <c r="M15" s="452" t="s">
        <v>129</v>
      </c>
      <c r="N15" s="437">
        <v>0</v>
      </c>
      <c r="O15" s="437">
        <v>0</v>
      </c>
      <c r="P15" s="437">
        <v>0</v>
      </c>
      <c r="R15" s="452" t="s">
        <v>129</v>
      </c>
      <c r="S15" s="437">
        <v>0</v>
      </c>
      <c r="T15" s="437">
        <v>0</v>
      </c>
      <c r="U15" s="437">
        <v>0</v>
      </c>
      <c r="W15" s="452" t="s">
        <v>129</v>
      </c>
      <c r="X15" s="437">
        <v>0</v>
      </c>
      <c r="Y15" s="437">
        <v>0</v>
      </c>
      <c r="Z15" s="437">
        <v>0</v>
      </c>
      <c r="AB15" s="412" t="s">
        <v>129</v>
      </c>
      <c r="AC15" s="437">
        <v>0</v>
      </c>
      <c r="AD15" s="437">
        <v>0</v>
      </c>
      <c r="AE15" s="437">
        <v>0</v>
      </c>
      <c r="AG15" s="412" t="s">
        <v>129</v>
      </c>
      <c r="AH15" s="437">
        <v>0</v>
      </c>
      <c r="AI15" s="437">
        <v>0</v>
      </c>
      <c r="AJ15" s="437">
        <v>0</v>
      </c>
      <c r="AL15" s="412" t="s">
        <v>129</v>
      </c>
      <c r="AM15" s="437">
        <v>0</v>
      </c>
      <c r="AN15" s="437">
        <v>0</v>
      </c>
      <c r="AO15" s="437">
        <v>0</v>
      </c>
      <c r="AQ15" s="412" t="s">
        <v>129</v>
      </c>
      <c r="AR15" s="437">
        <v>0</v>
      </c>
      <c r="AS15" s="437">
        <v>0</v>
      </c>
      <c r="AT15" s="437">
        <v>0</v>
      </c>
      <c r="AV15" s="412" t="s">
        <v>129</v>
      </c>
      <c r="AW15" s="437">
        <v>0</v>
      </c>
      <c r="AX15" s="437">
        <v>0</v>
      </c>
      <c r="AY15" s="437">
        <v>0</v>
      </c>
      <c r="BA15" s="412" t="s">
        <v>129</v>
      </c>
      <c r="BB15" s="437">
        <v>0</v>
      </c>
      <c r="BC15" s="437">
        <v>0</v>
      </c>
      <c r="BD15" s="437">
        <v>0</v>
      </c>
      <c r="BF15" s="412" t="s">
        <v>128</v>
      </c>
      <c r="BG15" s="412" t="s">
        <v>129</v>
      </c>
      <c r="BH15" s="437">
        <v>0</v>
      </c>
      <c r="BI15" s="437">
        <v>0</v>
      </c>
      <c r="BJ15" s="437">
        <v>0</v>
      </c>
      <c r="BL15" s="412" t="s">
        <v>128</v>
      </c>
      <c r="BM15" s="412" t="s">
        <v>129</v>
      </c>
      <c r="BN15" s="437">
        <v>0</v>
      </c>
      <c r="BO15" s="437">
        <v>0</v>
      </c>
      <c r="BP15" s="437">
        <v>0</v>
      </c>
      <c r="BR15" s="412" t="s">
        <v>128</v>
      </c>
      <c r="BS15" s="412" t="s">
        <v>129</v>
      </c>
      <c r="BT15" s="437">
        <v>0</v>
      </c>
      <c r="BU15" s="437">
        <v>0</v>
      </c>
      <c r="BV15" s="437">
        <v>0</v>
      </c>
      <c r="BX15" s="412" t="s">
        <v>128</v>
      </c>
      <c r="BY15" s="412" t="s">
        <v>129</v>
      </c>
      <c r="BZ15" s="437">
        <v>0</v>
      </c>
      <c r="CA15" s="437">
        <v>0</v>
      </c>
      <c r="CB15" s="437">
        <v>0</v>
      </c>
      <c r="CD15" s="412" t="s">
        <v>128</v>
      </c>
      <c r="CE15" s="412" t="s">
        <v>129</v>
      </c>
      <c r="CF15" s="437">
        <v>0</v>
      </c>
      <c r="CG15" s="437">
        <v>0</v>
      </c>
      <c r="CH15" s="437">
        <v>0</v>
      </c>
      <c r="CJ15" s="412" t="s">
        <v>128</v>
      </c>
      <c r="CK15" s="412" t="s">
        <v>129</v>
      </c>
      <c r="CL15" s="438">
        <v>0</v>
      </c>
      <c r="CM15" s="438">
        <v>0</v>
      </c>
      <c r="CN15" s="438">
        <v>0</v>
      </c>
      <c r="CP15" s="412" t="s">
        <v>128</v>
      </c>
      <c r="CQ15" s="412" t="s">
        <v>129</v>
      </c>
      <c r="CR15" s="438">
        <v>0</v>
      </c>
      <c r="CS15" s="438">
        <v>0</v>
      </c>
      <c r="CT15" s="438">
        <v>0</v>
      </c>
      <c r="CV15" s="412" t="s">
        <v>128</v>
      </c>
      <c r="CW15" s="412" t="s">
        <v>129</v>
      </c>
      <c r="CX15" s="438">
        <v>0</v>
      </c>
      <c r="CY15" s="438">
        <v>0</v>
      </c>
      <c r="CZ15" s="438">
        <v>0</v>
      </c>
      <c r="DB15" s="412" t="s">
        <v>128</v>
      </c>
      <c r="DC15" s="412" t="s">
        <v>129</v>
      </c>
      <c r="DD15" s="438">
        <v>0</v>
      </c>
      <c r="DE15" s="438">
        <v>0</v>
      </c>
      <c r="DF15" s="438">
        <v>0</v>
      </c>
      <c r="DH15" s="412" t="s">
        <v>128</v>
      </c>
      <c r="DI15" s="412" t="s">
        <v>129</v>
      </c>
      <c r="DJ15" s="438">
        <v>0</v>
      </c>
      <c r="DK15" s="438">
        <v>0</v>
      </c>
      <c r="DL15" s="438">
        <v>0</v>
      </c>
      <c r="DN15" s="412" t="s">
        <v>128</v>
      </c>
      <c r="DO15" s="412" t="s">
        <v>129</v>
      </c>
      <c r="DP15" s="438">
        <v>0</v>
      </c>
      <c r="DQ15" s="438">
        <v>0</v>
      </c>
      <c r="DR15" s="438">
        <v>0</v>
      </c>
      <c r="DT15" s="412" t="s">
        <v>128</v>
      </c>
      <c r="DU15" s="412" t="s">
        <v>129</v>
      </c>
      <c r="DV15" s="438">
        <v>-0.89836828649853129</v>
      </c>
      <c r="DW15" s="438">
        <v>-21.785911964264699</v>
      </c>
      <c r="DX15" s="438">
        <v>-43.571823928529398</v>
      </c>
      <c r="DZ15" s="412" t="s">
        <v>128</v>
      </c>
      <c r="EA15" s="412" t="s">
        <v>129</v>
      </c>
      <c r="EB15" s="438">
        <v>-6.8369812360804638E-2</v>
      </c>
      <c r="EC15" s="438">
        <v>-2.776787040184252</v>
      </c>
      <c r="ED15" s="438">
        <v>-5.5535740803685041</v>
      </c>
      <c r="EF15" s="412" t="s">
        <v>128</v>
      </c>
      <c r="EG15" s="412" t="s">
        <v>129</v>
      </c>
      <c r="EH15" s="438">
        <v>-329.84782793351104</v>
      </c>
      <c r="EI15" s="438">
        <v>-1649.239139667555</v>
      </c>
      <c r="EJ15" s="438">
        <v>-3298.4782793350901</v>
      </c>
      <c r="EL15" s="412" t="s">
        <v>128</v>
      </c>
      <c r="EM15" s="412" t="s">
        <v>129</v>
      </c>
      <c r="EN15" s="438">
        <v>-128.49565116044855</v>
      </c>
      <c r="EO15" s="438">
        <v>-5160.1752169475103</v>
      </c>
      <c r="EP15" s="438">
        <v>-10355.159622276769</v>
      </c>
      <c r="ER15" s="412" t="s">
        <v>128</v>
      </c>
      <c r="ES15" s="412" t="s">
        <v>129</v>
      </c>
      <c r="ET15" s="438">
        <v>-950.10963119367523</v>
      </c>
      <c r="EU15" s="438">
        <v>-1900.2192623873505</v>
      </c>
      <c r="EV15" s="438">
        <v>-3800.4385247747009</v>
      </c>
      <c r="EX15" s="412" t="s">
        <v>128</v>
      </c>
      <c r="EY15" s="412" t="s">
        <v>129</v>
      </c>
      <c r="EZ15" s="438">
        <v>-56.582998132658801</v>
      </c>
      <c r="FA15" s="438">
        <v>-1639.6503474064671</v>
      </c>
      <c r="FB15" s="438">
        <v>-3056.4273649283955</v>
      </c>
      <c r="FD15" s="412" t="s">
        <v>128</v>
      </c>
      <c r="FE15" s="412" t="s">
        <v>129</v>
      </c>
      <c r="FF15" s="438">
        <v>68.208681767573466</v>
      </c>
      <c r="FG15" s="438">
        <v>-612.14423228156568</v>
      </c>
      <c r="FH15" s="438">
        <v>-1170.0179883387443</v>
      </c>
      <c r="FJ15" s="412" t="s">
        <v>128</v>
      </c>
      <c r="FK15" s="412" t="s">
        <v>129</v>
      </c>
      <c r="FL15" s="438">
        <v>-11.961103091153678</v>
      </c>
      <c r="FM15" s="438">
        <v>-254.93976191409644</v>
      </c>
      <c r="FN15" s="438">
        <v>-503.61569905201401</v>
      </c>
      <c r="FP15" s="412" t="s">
        <v>128</v>
      </c>
      <c r="FQ15" s="412" t="s">
        <v>129</v>
      </c>
      <c r="FR15" s="438">
        <v>548.84779002342805</v>
      </c>
      <c r="FS15" s="438">
        <v>-13414.65168553816</v>
      </c>
      <c r="FT15" s="438">
        <v>-26762.639259293337</v>
      </c>
      <c r="FV15" s="412" t="s">
        <v>128</v>
      </c>
      <c r="FW15" s="412" t="s">
        <v>129</v>
      </c>
      <c r="FX15" s="438">
        <v>507.14915332881526</v>
      </c>
      <c r="FY15" s="438">
        <v>-11809.44099725147</v>
      </c>
      <c r="FZ15" s="438">
        <v>-23441.982053361455</v>
      </c>
      <c r="GB15" s="412" t="s">
        <v>128</v>
      </c>
      <c r="GC15" s="412" t="s">
        <v>129</v>
      </c>
      <c r="GD15" s="438">
        <v>522.45781146893671</v>
      </c>
      <c r="GE15" s="438">
        <v>-11462.677343480223</v>
      </c>
      <c r="GF15" s="438">
        <v>-22609.59659020336</v>
      </c>
      <c r="GH15" s="412" t="s">
        <v>128</v>
      </c>
      <c r="GI15" s="412" t="s">
        <v>129</v>
      </c>
      <c r="GJ15" s="438">
        <v>2245.2861285051422</v>
      </c>
      <c r="GK15" s="438">
        <v>-10862.501932850915</v>
      </c>
      <c r="GL15" s="438">
        <v>-21382.837840963923</v>
      </c>
      <c r="GN15" s="412" t="s">
        <v>128</v>
      </c>
      <c r="GO15" s="412" t="s">
        <v>129</v>
      </c>
      <c r="GP15" s="438">
        <v>-1.1463107820114723E-3</v>
      </c>
      <c r="GQ15" s="438">
        <v>-2.8244163834788689E-2</v>
      </c>
      <c r="GR15" s="438">
        <v>-5.5657878394785795E-2</v>
      </c>
      <c r="GT15" s="412" t="s">
        <v>128</v>
      </c>
      <c r="GU15" s="412" t="s">
        <v>129</v>
      </c>
      <c r="GV15" s="438">
        <v>580.05455138001616</v>
      </c>
      <c r="GW15" s="438">
        <v>-1500.4081272562953</v>
      </c>
      <c r="GX15" s="438">
        <v>-2986.5536427343445</v>
      </c>
      <c r="GZ15" s="412" t="s">
        <v>128</v>
      </c>
      <c r="HA15" s="412" t="s">
        <v>129</v>
      </c>
      <c r="HB15" s="438">
        <v>517.95014831003903</v>
      </c>
      <c r="HC15" s="438">
        <v>-1294.8753707751</v>
      </c>
      <c r="HD15" s="438">
        <v>-2589.7507415502</v>
      </c>
      <c r="HF15" s="412" t="s">
        <v>128</v>
      </c>
      <c r="HG15" s="412" t="s">
        <v>129</v>
      </c>
      <c r="HH15" s="438">
        <v>89.524874297102997</v>
      </c>
      <c r="HI15" s="438">
        <v>-223.81218574275999</v>
      </c>
      <c r="HJ15" s="438">
        <v>-447.62437148551794</v>
      </c>
      <c r="HL15" s="412" t="s">
        <v>128</v>
      </c>
      <c r="HM15" s="412" t="s">
        <v>129</v>
      </c>
      <c r="HN15" s="438">
        <v>64.656894513577001</v>
      </c>
      <c r="HO15" s="438">
        <v>399.39142593524554</v>
      </c>
      <c r="HP15" s="438">
        <v>302.09624201833174</v>
      </c>
      <c r="HR15" s="412" t="s">
        <v>128</v>
      </c>
      <c r="HS15" s="412" t="s">
        <v>129</v>
      </c>
      <c r="HT15" s="438">
        <v>92.708135747178716</v>
      </c>
      <c r="HU15" s="438">
        <v>-12780.915514403006</v>
      </c>
      <c r="HV15" s="438">
        <v>-25883.295269451213</v>
      </c>
      <c r="HX15" s="412" t="s">
        <v>128</v>
      </c>
      <c r="HY15" s="412" t="s">
        <v>129</v>
      </c>
      <c r="HZ15" s="438">
        <v>0.71740132628441511</v>
      </c>
      <c r="IA15" s="438">
        <v>-160.650315644264</v>
      </c>
      <c r="IB15" s="438">
        <v>-321.84219087582511</v>
      </c>
    </row>
    <row r="16" spans="2:236" s="229" customFormat="1" ht="11.25">
      <c r="B16" s="412" t="s">
        <v>130</v>
      </c>
      <c r="C16" s="452" t="s">
        <v>131</v>
      </c>
      <c r="D16" s="437">
        <v>0</v>
      </c>
      <c r="E16" s="437">
        <v>0</v>
      </c>
      <c r="F16" s="437">
        <v>0</v>
      </c>
      <c r="H16" s="452" t="s">
        <v>131</v>
      </c>
      <c r="I16" s="437">
        <v>0</v>
      </c>
      <c r="J16" s="437">
        <v>0</v>
      </c>
      <c r="K16" s="437">
        <v>0</v>
      </c>
      <c r="M16" s="452" t="s">
        <v>131</v>
      </c>
      <c r="N16" s="437">
        <v>0</v>
      </c>
      <c r="O16" s="437">
        <v>0</v>
      </c>
      <c r="P16" s="437">
        <v>0</v>
      </c>
      <c r="R16" s="452" t="s">
        <v>131</v>
      </c>
      <c r="S16" s="437">
        <v>-1.2028177681687501E-2</v>
      </c>
      <c r="T16" s="437">
        <v>-0.12854517354060091</v>
      </c>
      <c r="U16" s="437">
        <v>-0.25709034708120182</v>
      </c>
      <c r="W16" s="452" t="s">
        <v>131</v>
      </c>
      <c r="X16" s="437">
        <v>-7.517422170295282E-2</v>
      </c>
      <c r="Y16" s="437">
        <v>-1.8676368116231201</v>
      </c>
      <c r="Z16" s="437">
        <v>-3.711210163680009</v>
      </c>
      <c r="AB16" s="412" t="s">
        <v>131</v>
      </c>
      <c r="AC16" s="437">
        <v>-1.1892925657611295</v>
      </c>
      <c r="AD16" s="437">
        <v>-5.9464628288056485</v>
      </c>
      <c r="AE16" s="437">
        <v>-11.892925657611297</v>
      </c>
      <c r="AG16" s="412" t="s">
        <v>131</v>
      </c>
      <c r="AH16" s="437">
        <v>-3.5771597529999991E-2</v>
      </c>
      <c r="AI16" s="437">
        <v>-0.90327904689679961</v>
      </c>
      <c r="AJ16" s="437">
        <v>-1.7903244143492001</v>
      </c>
      <c r="AL16" s="412" t="s">
        <v>131</v>
      </c>
      <c r="AM16" s="437">
        <v>-2.2825685422659574</v>
      </c>
      <c r="AN16" s="437">
        <v>-7.3064420756969009</v>
      </c>
      <c r="AO16" s="437">
        <v>-14.612884151393802</v>
      </c>
      <c r="AQ16" s="412" t="s">
        <v>131</v>
      </c>
      <c r="AR16" s="437">
        <v>-13.915476286464422</v>
      </c>
      <c r="AS16" s="437">
        <v>-22.306478567676894</v>
      </c>
      <c r="AT16" s="437">
        <v>-44.612957135353788</v>
      </c>
      <c r="AV16" s="412" t="s">
        <v>131</v>
      </c>
      <c r="AW16" s="437">
        <v>-433.22417794875577</v>
      </c>
      <c r="AX16" s="437">
        <v>-4258.7629527111712</v>
      </c>
      <c r="AY16" s="437">
        <v>-8517.5259054223425</v>
      </c>
      <c r="BA16" s="412" t="s">
        <v>131</v>
      </c>
      <c r="BB16" s="437">
        <v>-8.0708786616058403E-2</v>
      </c>
      <c r="BC16" s="437">
        <v>-0.8070878661605877</v>
      </c>
      <c r="BD16" s="437">
        <v>-1.6141757323211754</v>
      </c>
      <c r="BF16" s="412" t="s">
        <v>130</v>
      </c>
      <c r="BG16" s="412" t="s">
        <v>131</v>
      </c>
      <c r="BH16" s="437">
        <v>-188.14048666752663</v>
      </c>
      <c r="BI16" s="437">
        <v>-940.70243333763312</v>
      </c>
      <c r="BJ16" s="437">
        <v>-1882.4906996822385</v>
      </c>
      <c r="BL16" s="412" t="s">
        <v>130</v>
      </c>
      <c r="BM16" s="412" t="s">
        <v>131</v>
      </c>
      <c r="BN16" s="437">
        <v>-67.41462276673326</v>
      </c>
      <c r="BO16" s="437">
        <v>-674.1462276673326</v>
      </c>
      <c r="BP16" s="437">
        <v>-1348.2924553346652</v>
      </c>
      <c r="BR16" s="412" t="s">
        <v>130</v>
      </c>
      <c r="BS16" s="412" t="s">
        <v>131</v>
      </c>
      <c r="BT16" s="437">
        <v>-18.798572069587699</v>
      </c>
      <c r="BU16" s="437">
        <v>-93.992860347938489</v>
      </c>
      <c r="BV16" s="437">
        <v>-187.98572069587698</v>
      </c>
      <c r="BX16" s="412" t="s">
        <v>130</v>
      </c>
      <c r="BY16" s="412" t="s">
        <v>131</v>
      </c>
      <c r="BZ16" s="437">
        <v>-10.471576466729777</v>
      </c>
      <c r="CA16" s="437">
        <v>-120.37949779878068</v>
      </c>
      <c r="CB16" s="437">
        <v>-240.75899559756135</v>
      </c>
      <c r="CD16" s="412" t="s">
        <v>130</v>
      </c>
      <c r="CE16" s="412" t="s">
        <v>131</v>
      </c>
      <c r="CF16" s="437">
        <v>-212.108414694592</v>
      </c>
      <c r="CG16" s="437">
        <v>-613.41161535436606</v>
      </c>
      <c r="CH16" s="437">
        <v>-1226.8232307087321</v>
      </c>
      <c r="CJ16" s="412" t="s">
        <v>130</v>
      </c>
      <c r="CK16" s="412" t="s">
        <v>131</v>
      </c>
      <c r="CL16" s="438">
        <v>0.13696749002302494</v>
      </c>
      <c r="CM16" s="438">
        <v>-1.8387127590170598</v>
      </c>
      <c r="CN16" s="438">
        <v>-3.6774255180341195</v>
      </c>
      <c r="CP16" s="412" t="s">
        <v>130</v>
      </c>
      <c r="CQ16" s="412" t="s">
        <v>131</v>
      </c>
      <c r="CR16" s="438">
        <v>-147.56524414029028</v>
      </c>
      <c r="CS16" s="438">
        <v>-627.80752360387885</v>
      </c>
      <c r="CT16" s="438">
        <v>-1255.6150472077577</v>
      </c>
      <c r="CV16" s="412" t="s">
        <v>130</v>
      </c>
      <c r="CW16" s="412" t="s">
        <v>131</v>
      </c>
      <c r="CX16" s="438">
        <v>-197.16997105815645</v>
      </c>
      <c r="CY16" s="438">
        <v>-1438.3434182745884</v>
      </c>
      <c r="CZ16" s="438">
        <v>-2575.538634810553</v>
      </c>
      <c r="DB16" s="412" t="s">
        <v>130</v>
      </c>
      <c r="DC16" s="412" t="s">
        <v>131</v>
      </c>
      <c r="DD16" s="438">
        <v>44.435803417159519</v>
      </c>
      <c r="DE16" s="438">
        <v>-2164.7245807772615</v>
      </c>
      <c r="DF16" s="438">
        <v>-4329.449161554523</v>
      </c>
      <c r="DH16" s="412" t="s">
        <v>130</v>
      </c>
      <c r="DI16" s="412" t="s">
        <v>131</v>
      </c>
      <c r="DJ16" s="438">
        <v>-9</v>
      </c>
      <c r="DK16" s="438">
        <v>-212</v>
      </c>
      <c r="DL16" s="438">
        <v>-391</v>
      </c>
      <c r="DN16" s="412" t="s">
        <v>130</v>
      </c>
      <c r="DO16" s="412" t="s">
        <v>131</v>
      </c>
      <c r="DP16" s="438">
        <v>-5.7386074843072912</v>
      </c>
      <c r="DQ16" s="438">
        <v>-1303.9331367010063</v>
      </c>
      <c r="DR16" s="438">
        <v>-2524.150894510301</v>
      </c>
      <c r="DT16" s="412" t="s">
        <v>130</v>
      </c>
      <c r="DU16" s="412" t="s">
        <v>131</v>
      </c>
      <c r="DV16" s="438">
        <v>692.02054885889584</v>
      </c>
      <c r="DW16" s="438">
        <v>-6073.3569537984322</v>
      </c>
      <c r="DX16" s="438">
        <v>-10241.469789623774</v>
      </c>
      <c r="DZ16" s="412" t="s">
        <v>130</v>
      </c>
      <c r="EA16" s="412" t="s">
        <v>131</v>
      </c>
      <c r="EB16" s="438">
        <v>19.465569906068392</v>
      </c>
      <c r="EC16" s="438">
        <v>-2424.6600256174429</v>
      </c>
      <c r="ED16" s="438">
        <v>-4222.8416334579051</v>
      </c>
      <c r="EF16" s="412" t="s">
        <v>130</v>
      </c>
      <c r="EG16" s="412" t="s">
        <v>131</v>
      </c>
      <c r="EH16" s="438">
        <v>9.6013125597951401</v>
      </c>
      <c r="EI16" s="438">
        <v>-171.90588110416587</v>
      </c>
      <c r="EJ16" s="438">
        <v>-343.81176220833174</v>
      </c>
      <c r="EL16" s="412" t="s">
        <v>130</v>
      </c>
      <c r="EM16" s="412" t="s">
        <v>131</v>
      </c>
      <c r="EN16" s="438">
        <v>157.43704854067664</v>
      </c>
      <c r="EO16" s="438">
        <v>-4124.7303097176928</v>
      </c>
      <c r="EP16" s="438">
        <v>-8249.4606194353855</v>
      </c>
      <c r="ER16" s="412" t="s">
        <v>130</v>
      </c>
      <c r="ES16" s="412" t="s">
        <v>131</v>
      </c>
      <c r="ET16" s="438">
        <v>-164.74113624212552</v>
      </c>
      <c r="EU16" s="438">
        <v>-736.7621982455164</v>
      </c>
      <c r="EV16" s="438">
        <v>-1470.7871286484003</v>
      </c>
      <c r="EX16" s="412" t="s">
        <v>130</v>
      </c>
      <c r="EY16" s="412" t="s">
        <v>131</v>
      </c>
      <c r="EZ16" s="438">
        <v>-143.27494043521691</v>
      </c>
      <c r="FA16" s="438">
        <v>-3435.2425492084944</v>
      </c>
      <c r="FB16" s="438">
        <v>-6581.8242595396059</v>
      </c>
      <c r="FD16" s="412" t="s">
        <v>130</v>
      </c>
      <c r="FE16" s="412" t="s">
        <v>131</v>
      </c>
      <c r="FF16" s="438">
        <v>-134.06338122696201</v>
      </c>
      <c r="FG16" s="438">
        <v>-3205.6012190188312</v>
      </c>
      <c r="FH16" s="438">
        <v>-6123.9211243129603</v>
      </c>
      <c r="FJ16" s="412" t="s">
        <v>130</v>
      </c>
      <c r="FK16" s="412" t="s">
        <v>131</v>
      </c>
      <c r="FL16" s="438">
        <v>-18.581783398184925</v>
      </c>
      <c r="FM16" s="438">
        <v>-465.86568795609475</v>
      </c>
      <c r="FN16" s="438">
        <v>-932.02898090982433</v>
      </c>
      <c r="FP16" s="412" t="s">
        <v>130</v>
      </c>
      <c r="FQ16" s="412" t="s">
        <v>131</v>
      </c>
      <c r="FR16" s="438">
        <v>-1.0624829915461858</v>
      </c>
      <c r="FS16" s="438">
        <v>-25.360483317298435</v>
      </c>
      <c r="FT16" s="438">
        <v>-48.429242653449094</v>
      </c>
      <c r="FV16" s="412" t="s">
        <v>130</v>
      </c>
      <c r="FW16" s="412" t="s">
        <v>131</v>
      </c>
      <c r="FX16" s="438">
        <v>-362.06871416993351</v>
      </c>
      <c r="FY16" s="438">
        <v>-8870.1049750032762</v>
      </c>
      <c r="FZ16" s="438">
        <v>-17375.471340972377</v>
      </c>
      <c r="GB16" s="412" t="s">
        <v>130</v>
      </c>
      <c r="GC16" s="412" t="s">
        <v>131</v>
      </c>
      <c r="GD16" s="438">
        <v>-529.49892872844919</v>
      </c>
      <c r="GE16" s="438">
        <v>-12900.732942999512</v>
      </c>
      <c r="GF16" s="438">
        <v>-25131.048748249708</v>
      </c>
      <c r="GH16" s="412" t="s">
        <v>130</v>
      </c>
      <c r="GI16" s="412" t="s">
        <v>131</v>
      </c>
      <c r="GJ16" s="438">
        <v>-259.54307940608106</v>
      </c>
      <c r="GK16" s="438">
        <v>-6335.1708435132896</v>
      </c>
      <c r="GL16" s="438">
        <v>-12360.195643240333</v>
      </c>
      <c r="GN16" s="412" t="s">
        <v>130</v>
      </c>
      <c r="GO16" s="412" t="s">
        <v>131</v>
      </c>
      <c r="GP16" s="438">
        <v>-29.325027474336327</v>
      </c>
      <c r="GQ16" s="438">
        <v>-707.60497084563974</v>
      </c>
      <c r="GR16" s="438">
        <v>-1365.1757168095112</v>
      </c>
      <c r="GT16" s="412" t="s">
        <v>130</v>
      </c>
      <c r="GU16" s="412" t="s">
        <v>131</v>
      </c>
      <c r="GV16" s="438">
        <v>-29.165588399062401</v>
      </c>
      <c r="GW16" s="438">
        <v>-703.97872880075681</v>
      </c>
      <c r="GX16" s="438">
        <v>-1358.5883714452534</v>
      </c>
      <c r="GZ16" s="412" t="s">
        <v>130</v>
      </c>
      <c r="HA16" s="412" t="s">
        <v>131</v>
      </c>
      <c r="HB16" s="438">
        <v>0</v>
      </c>
      <c r="HC16" s="438">
        <v>0</v>
      </c>
      <c r="HD16" s="438">
        <v>0</v>
      </c>
      <c r="HF16" s="412" t="s">
        <v>130</v>
      </c>
      <c r="HG16" s="412" t="s">
        <v>131</v>
      </c>
      <c r="HH16" s="438">
        <v>0</v>
      </c>
      <c r="HI16" s="438">
        <v>0</v>
      </c>
      <c r="HJ16" s="438">
        <v>0</v>
      </c>
      <c r="HL16" s="412" t="s">
        <v>130</v>
      </c>
      <c r="HM16" s="412" t="s">
        <v>131</v>
      </c>
      <c r="HN16" s="438">
        <v>-4.2398706609033977E-2</v>
      </c>
      <c r="HO16" s="438">
        <v>-2.5959844547439133</v>
      </c>
      <c r="HP16" s="438">
        <v>-4.9493751021963543</v>
      </c>
      <c r="HR16" s="412" t="s">
        <v>130</v>
      </c>
      <c r="HS16" s="412" t="s">
        <v>131</v>
      </c>
      <c r="HT16" s="438">
        <v>-1276.9961102785153</v>
      </c>
      <c r="HU16" s="438">
        <v>-10181.020124668128</v>
      </c>
      <c r="HV16" s="438">
        <v>-19626.943799299741</v>
      </c>
      <c r="HX16" s="412" t="s">
        <v>130</v>
      </c>
      <c r="HY16" s="412" t="s">
        <v>131</v>
      </c>
      <c r="HZ16" s="438">
        <v>0</v>
      </c>
      <c r="IA16" s="438">
        <v>0</v>
      </c>
      <c r="IB16" s="438">
        <v>0</v>
      </c>
    </row>
    <row r="17" spans="2:236" s="229" customFormat="1" ht="11.25">
      <c r="B17" s="412" t="s">
        <v>132</v>
      </c>
      <c r="C17" s="452" t="s">
        <v>133</v>
      </c>
      <c r="D17" s="437">
        <v>0</v>
      </c>
      <c r="E17" s="437">
        <v>0</v>
      </c>
      <c r="F17" s="437">
        <v>0</v>
      </c>
      <c r="H17" s="452" t="s">
        <v>133</v>
      </c>
      <c r="I17" s="437">
        <v>0</v>
      </c>
      <c r="J17" s="437">
        <v>0</v>
      </c>
      <c r="K17" s="437">
        <v>0</v>
      </c>
      <c r="M17" s="452" t="s">
        <v>133</v>
      </c>
      <c r="N17" s="437">
        <v>0</v>
      </c>
      <c r="O17" s="437">
        <v>0</v>
      </c>
      <c r="P17" s="437">
        <v>0</v>
      </c>
      <c r="R17" s="452" t="s">
        <v>133</v>
      </c>
      <c r="S17" s="437">
        <v>0</v>
      </c>
      <c r="T17" s="437">
        <v>0</v>
      </c>
      <c r="U17" s="437">
        <v>0</v>
      </c>
      <c r="W17" s="452" t="s">
        <v>133</v>
      </c>
      <c r="X17" s="437">
        <v>0</v>
      </c>
      <c r="Y17" s="437">
        <v>0</v>
      </c>
      <c r="Z17" s="437">
        <v>0</v>
      </c>
      <c r="AB17" s="412" t="s">
        <v>133</v>
      </c>
      <c r="AC17" s="437">
        <v>0</v>
      </c>
      <c r="AD17" s="437">
        <v>0</v>
      </c>
      <c r="AE17" s="437">
        <v>0</v>
      </c>
      <c r="AG17" s="412" t="s">
        <v>133</v>
      </c>
      <c r="AH17" s="437">
        <v>0</v>
      </c>
      <c r="AI17" s="437">
        <v>0</v>
      </c>
      <c r="AJ17" s="437">
        <v>0</v>
      </c>
      <c r="AL17" s="412" t="s">
        <v>133</v>
      </c>
      <c r="AM17" s="437">
        <v>0</v>
      </c>
      <c r="AN17" s="437">
        <v>0</v>
      </c>
      <c r="AO17" s="437">
        <v>0</v>
      </c>
      <c r="AQ17" s="412" t="s">
        <v>133</v>
      </c>
      <c r="AR17" s="437">
        <v>0</v>
      </c>
      <c r="AS17" s="437">
        <v>0</v>
      </c>
      <c r="AT17" s="437">
        <v>0</v>
      </c>
      <c r="AV17" s="412" t="s">
        <v>133</v>
      </c>
      <c r="AW17" s="437">
        <v>0</v>
      </c>
      <c r="AX17" s="437">
        <v>0</v>
      </c>
      <c r="AY17" s="437">
        <v>0</v>
      </c>
      <c r="BA17" s="412" t="s">
        <v>133</v>
      </c>
      <c r="BB17" s="437">
        <v>0</v>
      </c>
      <c r="BC17" s="437">
        <v>0</v>
      </c>
      <c r="BD17" s="437">
        <v>0</v>
      </c>
      <c r="BF17" s="412" t="s">
        <v>132</v>
      </c>
      <c r="BG17" s="412" t="s">
        <v>133</v>
      </c>
      <c r="BH17" s="437">
        <v>0</v>
      </c>
      <c r="BI17" s="437">
        <v>0</v>
      </c>
      <c r="BJ17" s="437">
        <v>0</v>
      </c>
      <c r="BL17" s="412" t="s">
        <v>132</v>
      </c>
      <c r="BM17" s="412" t="s">
        <v>133</v>
      </c>
      <c r="BN17" s="437">
        <v>0</v>
      </c>
      <c r="BO17" s="437">
        <v>0</v>
      </c>
      <c r="BP17" s="437">
        <v>0</v>
      </c>
      <c r="BR17" s="412" t="s">
        <v>132</v>
      </c>
      <c r="BS17" s="412" t="s">
        <v>133</v>
      </c>
      <c r="BT17" s="437">
        <v>0</v>
      </c>
      <c r="BU17" s="437">
        <v>0</v>
      </c>
      <c r="BV17" s="437">
        <v>0</v>
      </c>
      <c r="BX17" s="412" t="s">
        <v>132</v>
      </c>
      <c r="BY17" s="412" t="s">
        <v>133</v>
      </c>
      <c r="BZ17" s="437">
        <v>0</v>
      </c>
      <c r="CA17" s="437">
        <v>0</v>
      </c>
      <c r="CB17" s="437">
        <v>0</v>
      </c>
      <c r="CD17" s="412" t="s">
        <v>132</v>
      </c>
      <c r="CE17" s="412" t="s">
        <v>133</v>
      </c>
      <c r="CF17" s="437">
        <v>0</v>
      </c>
      <c r="CG17" s="437">
        <v>0</v>
      </c>
      <c r="CH17" s="437">
        <v>0</v>
      </c>
      <c r="CJ17" s="412" t="s">
        <v>132</v>
      </c>
      <c r="CK17" s="412" t="s">
        <v>133</v>
      </c>
      <c r="CL17" s="438">
        <v>0</v>
      </c>
      <c r="CM17" s="438">
        <v>0</v>
      </c>
      <c r="CN17" s="438">
        <v>0</v>
      </c>
      <c r="CP17" s="412" t="s">
        <v>132</v>
      </c>
      <c r="CQ17" s="412" t="s">
        <v>133</v>
      </c>
      <c r="CR17" s="438">
        <v>0</v>
      </c>
      <c r="CS17" s="438">
        <v>0</v>
      </c>
      <c r="CT17" s="438">
        <v>0</v>
      </c>
      <c r="CV17" s="412" t="s">
        <v>132</v>
      </c>
      <c r="CW17" s="412" t="s">
        <v>133</v>
      </c>
      <c r="CX17" s="438">
        <v>0</v>
      </c>
      <c r="CY17" s="438">
        <v>0</v>
      </c>
      <c r="CZ17" s="438">
        <v>0</v>
      </c>
      <c r="DB17" s="412" t="s">
        <v>132</v>
      </c>
      <c r="DC17" s="412" t="s">
        <v>133</v>
      </c>
      <c r="DD17" s="438">
        <v>0</v>
      </c>
      <c r="DE17" s="438">
        <v>0</v>
      </c>
      <c r="DF17" s="438">
        <v>0</v>
      </c>
      <c r="DH17" s="412" t="s">
        <v>132</v>
      </c>
      <c r="DI17" s="412" t="s">
        <v>133</v>
      </c>
      <c r="DJ17" s="438">
        <v>0</v>
      </c>
      <c r="DK17" s="438">
        <v>0</v>
      </c>
      <c r="DL17" s="438">
        <v>0</v>
      </c>
      <c r="DN17" s="412" t="s">
        <v>132</v>
      </c>
      <c r="DO17" s="412" t="s">
        <v>133</v>
      </c>
      <c r="DP17" s="438">
        <v>0</v>
      </c>
      <c r="DQ17" s="438">
        <v>0</v>
      </c>
      <c r="DR17" s="438">
        <v>0</v>
      </c>
      <c r="DT17" s="412" t="s">
        <v>132</v>
      </c>
      <c r="DU17" s="412" t="s">
        <v>133</v>
      </c>
      <c r="DV17" s="438">
        <v>0</v>
      </c>
      <c r="DW17" s="438">
        <v>0</v>
      </c>
      <c r="DX17" s="438">
        <v>0</v>
      </c>
      <c r="DZ17" s="412" t="s">
        <v>132</v>
      </c>
      <c r="EA17" s="412" t="s">
        <v>133</v>
      </c>
      <c r="EB17" s="438">
        <v>0</v>
      </c>
      <c r="EC17" s="438">
        <v>0</v>
      </c>
      <c r="ED17" s="438">
        <v>0</v>
      </c>
      <c r="EF17" s="412" t="s">
        <v>132</v>
      </c>
      <c r="EG17" s="412" t="s">
        <v>133</v>
      </c>
      <c r="EH17" s="438">
        <v>-0.18645858114959266</v>
      </c>
      <c r="EI17" s="438">
        <v>-4.5159272730669473</v>
      </c>
      <c r="EJ17" s="438">
        <v>-8.7450216949577442</v>
      </c>
      <c r="EL17" s="412" t="s">
        <v>132</v>
      </c>
      <c r="EM17" s="412" t="s">
        <v>133</v>
      </c>
      <c r="EN17" s="438">
        <v>-0.18576267686110076</v>
      </c>
      <c r="EO17" s="438">
        <v>-4.3842667038200887</v>
      </c>
      <c r="EP17" s="438">
        <v>-8.7685334076401773</v>
      </c>
      <c r="ER17" s="412" t="s">
        <v>132</v>
      </c>
      <c r="ES17" s="412" t="s">
        <v>133</v>
      </c>
      <c r="ET17" s="438">
        <v>-0.190103633441111</v>
      </c>
      <c r="EU17" s="438">
        <v>-4.6262025022630118</v>
      </c>
      <c r="EV17" s="438">
        <v>-8.9991165766199703</v>
      </c>
      <c r="EX17" s="412" t="s">
        <v>132</v>
      </c>
      <c r="EY17" s="412" t="s">
        <v>133</v>
      </c>
      <c r="EZ17" s="438">
        <v>-0.15981948690488934</v>
      </c>
      <c r="FA17" s="438">
        <v>-3.927127815626096</v>
      </c>
      <c r="FB17" s="438">
        <v>-7.7113290443606672</v>
      </c>
      <c r="FD17" s="412" t="s">
        <v>132</v>
      </c>
      <c r="FE17" s="412" t="s">
        <v>133</v>
      </c>
      <c r="FF17" s="438">
        <v>-0.12450162182380155</v>
      </c>
      <c r="FG17" s="438">
        <v>-3.1100329863541121</v>
      </c>
      <c r="FH17" s="438">
        <v>-6.2024984383380506</v>
      </c>
      <c r="FJ17" s="412" t="s">
        <v>132</v>
      </c>
      <c r="FK17" s="412" t="s">
        <v>133</v>
      </c>
      <c r="FL17" s="438">
        <v>-0.15347059077399899</v>
      </c>
      <c r="FM17" s="438">
        <v>-3.8092802085101138</v>
      </c>
      <c r="FN17" s="438">
        <v>-7.5491012834873983</v>
      </c>
      <c r="FP17" s="412" t="s">
        <v>132</v>
      </c>
      <c r="FQ17" s="412" t="s">
        <v>133</v>
      </c>
      <c r="FR17" s="438">
        <v>-0.17032563047860094</v>
      </c>
      <c r="FS17" s="438">
        <v>-4.1186964755324293</v>
      </c>
      <c r="FT17" s="438">
        <v>-7.9644589641102943</v>
      </c>
      <c r="FV17" s="412" t="s">
        <v>132</v>
      </c>
      <c r="FW17" s="412" t="s">
        <v>133</v>
      </c>
      <c r="FX17" s="438">
        <v>-0.17683042352270423</v>
      </c>
      <c r="FY17" s="438">
        <v>-4.2614966804930008</v>
      </c>
      <c r="FZ17" s="438">
        <v>-8.2132847164599223</v>
      </c>
      <c r="GB17" s="412" t="s">
        <v>132</v>
      </c>
      <c r="GC17" s="412" t="s">
        <v>133</v>
      </c>
      <c r="GD17" s="438">
        <v>-0.20703556650509927</v>
      </c>
      <c r="GE17" s="438">
        <v>-4.9709031785101399</v>
      </c>
      <c r="GF17" s="438">
        <v>-9.5454301318800425</v>
      </c>
      <c r="GH17" s="412" t="s">
        <v>132</v>
      </c>
      <c r="GI17" s="412" t="s">
        <v>133</v>
      </c>
      <c r="GJ17" s="438">
        <v>-0.19463248366860353</v>
      </c>
      <c r="GK17" s="438">
        <v>-4.6743321399800477</v>
      </c>
      <c r="GL17" s="438">
        <v>-8.9784118271600448</v>
      </c>
      <c r="GN17" s="412" t="s">
        <v>132</v>
      </c>
      <c r="GO17" s="412" t="s">
        <v>133</v>
      </c>
      <c r="GP17" s="438">
        <v>-0.28293610444670775</v>
      </c>
      <c r="GQ17" s="438">
        <v>-6.7105172636504289</v>
      </c>
      <c r="GR17" s="438">
        <v>-12.732237751910462</v>
      </c>
      <c r="GT17" s="412" t="s">
        <v>132</v>
      </c>
      <c r="GU17" s="412" t="s">
        <v>133</v>
      </c>
      <c r="GV17" s="438">
        <v>-0.29232326081019711</v>
      </c>
      <c r="GW17" s="438">
        <v>-6.912346013139933</v>
      </c>
      <c r="GX17" s="438">
        <v>-13.077170658289456</v>
      </c>
      <c r="GZ17" s="412" t="s">
        <v>132</v>
      </c>
      <c r="HA17" s="412" t="s">
        <v>133</v>
      </c>
      <c r="HB17" s="438">
        <v>-5.3467803780699619</v>
      </c>
      <c r="HC17" s="438">
        <v>-6.7683923212103547</v>
      </c>
      <c r="HD17" s="438">
        <v>-12.827765916179866</v>
      </c>
      <c r="HF17" s="412" t="s">
        <v>132</v>
      </c>
      <c r="HG17" s="412" t="s">
        <v>133</v>
      </c>
      <c r="HH17" s="438">
        <v>-5.405492309641093</v>
      </c>
      <c r="HI17" s="438">
        <v>-6.7455809160694482</v>
      </c>
      <c r="HJ17" s="438">
        <v>-12.781274793060497</v>
      </c>
      <c r="HL17" s="412" t="s">
        <v>140</v>
      </c>
      <c r="HM17" s="412" t="s">
        <v>141</v>
      </c>
      <c r="HN17" s="438">
        <v>-7.6009361252414527</v>
      </c>
      <c r="HO17" s="438">
        <v>-10.699878529135137</v>
      </c>
      <c r="HP17" s="438">
        <v>-20.178605312972795</v>
      </c>
      <c r="HR17" s="412" t="s">
        <v>132</v>
      </c>
      <c r="HS17" s="412" t="s">
        <v>133</v>
      </c>
      <c r="HT17" s="438">
        <v>-0.29590588677488211</v>
      </c>
      <c r="HU17" s="438">
        <v>-2455.6173676602198</v>
      </c>
      <c r="HV17" s="438">
        <v>-4627.2667491344801</v>
      </c>
      <c r="HX17" s="412" t="s">
        <v>132</v>
      </c>
      <c r="HY17" s="412" t="s">
        <v>133</v>
      </c>
      <c r="HZ17" s="438">
        <v>0</v>
      </c>
      <c r="IA17" s="438">
        <v>0</v>
      </c>
      <c r="IB17" s="438">
        <v>0</v>
      </c>
    </row>
    <row r="18" spans="2:236" s="229" customFormat="1" ht="11.25">
      <c r="B18" s="412" t="s">
        <v>134</v>
      </c>
      <c r="C18" s="452" t="s">
        <v>135</v>
      </c>
      <c r="D18" s="437">
        <v>0</v>
      </c>
      <c r="E18" s="437">
        <v>0</v>
      </c>
      <c r="F18" s="437">
        <v>0</v>
      </c>
      <c r="H18" s="452" t="s">
        <v>135</v>
      </c>
      <c r="I18" s="437">
        <v>0</v>
      </c>
      <c r="J18" s="437">
        <v>0</v>
      </c>
      <c r="K18" s="437">
        <v>0</v>
      </c>
      <c r="M18" s="452" t="s">
        <v>135</v>
      </c>
      <c r="N18" s="437">
        <v>0</v>
      </c>
      <c r="O18" s="437">
        <v>0</v>
      </c>
      <c r="P18" s="437">
        <v>0</v>
      </c>
      <c r="R18" s="452" t="s">
        <v>135</v>
      </c>
      <c r="S18" s="437">
        <v>0</v>
      </c>
      <c r="T18" s="437">
        <v>0</v>
      </c>
      <c r="U18" s="437">
        <v>0</v>
      </c>
      <c r="W18" s="452" t="s">
        <v>135</v>
      </c>
      <c r="X18" s="437">
        <v>0</v>
      </c>
      <c r="Y18" s="437">
        <v>0</v>
      </c>
      <c r="Z18" s="437">
        <v>0</v>
      </c>
      <c r="AB18" s="412" t="s">
        <v>135</v>
      </c>
      <c r="AC18" s="437">
        <v>0</v>
      </c>
      <c r="AD18" s="437">
        <v>0</v>
      </c>
      <c r="AE18" s="437">
        <v>0</v>
      </c>
      <c r="AG18" s="412" t="s">
        <v>135</v>
      </c>
      <c r="AH18" s="437">
        <v>0</v>
      </c>
      <c r="AI18" s="437">
        <v>0</v>
      </c>
      <c r="AJ18" s="437">
        <v>0</v>
      </c>
      <c r="AL18" s="412" t="s">
        <v>135</v>
      </c>
      <c r="AM18" s="437">
        <v>0</v>
      </c>
      <c r="AN18" s="437">
        <v>0</v>
      </c>
      <c r="AO18" s="437">
        <v>0</v>
      </c>
      <c r="AQ18" s="412" t="s">
        <v>135</v>
      </c>
      <c r="AR18" s="437">
        <v>0</v>
      </c>
      <c r="AS18" s="437">
        <v>0</v>
      </c>
      <c r="AT18" s="437">
        <v>0</v>
      </c>
      <c r="AV18" s="412" t="s">
        <v>135</v>
      </c>
      <c r="AW18" s="437">
        <v>0</v>
      </c>
      <c r="AX18" s="437">
        <v>0</v>
      </c>
      <c r="AY18" s="437">
        <v>0</v>
      </c>
      <c r="BA18" s="412" t="s">
        <v>135</v>
      </c>
      <c r="BB18" s="437">
        <v>-1.0675062381E-3</v>
      </c>
      <c r="BC18" s="437">
        <v>-2.3432619949199998E-2</v>
      </c>
      <c r="BD18" s="437">
        <v>-4.6183049092499998E-2</v>
      </c>
      <c r="BF18" s="412" t="s">
        <v>134</v>
      </c>
      <c r="BG18" s="412" t="s">
        <v>135</v>
      </c>
      <c r="BH18" s="437">
        <v>-1.4739778855400001E-2</v>
      </c>
      <c r="BI18" s="437">
        <v>-0.10156530992109999</v>
      </c>
      <c r="BJ18" s="437">
        <v>-0.18926266250939999</v>
      </c>
      <c r="BL18" s="412" t="s">
        <v>134</v>
      </c>
      <c r="BM18" s="412" t="s">
        <v>135</v>
      </c>
      <c r="BN18" s="437">
        <v>-3.2220878493499999E-2</v>
      </c>
      <c r="BO18" s="437">
        <v>-0.1957350723172</v>
      </c>
      <c r="BP18" s="437">
        <v>-0.3914701446344</v>
      </c>
      <c r="BR18" s="412" t="s">
        <v>134</v>
      </c>
      <c r="BS18" s="412" t="s">
        <v>135</v>
      </c>
      <c r="BT18" s="437">
        <v>-8.6925094130100009E-2</v>
      </c>
      <c r="BU18" s="437">
        <v>-0.31859303731040001</v>
      </c>
      <c r="BV18" s="437">
        <v>-0.63718607462080001</v>
      </c>
      <c r="BX18" s="412" t="s">
        <v>134</v>
      </c>
      <c r="BY18" s="412" t="s">
        <v>135</v>
      </c>
      <c r="BZ18" s="437">
        <v>-17.4826882746212</v>
      </c>
      <c r="CA18" s="437">
        <v>-60.948833178021701</v>
      </c>
      <c r="CB18" s="437">
        <v>-121.8976663560434</v>
      </c>
      <c r="CD18" s="412" t="s">
        <v>134</v>
      </c>
      <c r="CE18" s="412" t="s">
        <v>135</v>
      </c>
      <c r="CF18" s="437">
        <v>-0.26669579682170003</v>
      </c>
      <c r="CG18" s="437">
        <v>-0.74689888529249382</v>
      </c>
      <c r="CH18" s="437">
        <v>-1.4937977705849876</v>
      </c>
      <c r="CJ18" s="412" t="s">
        <v>134</v>
      </c>
      <c r="CK18" s="412" t="s">
        <v>135</v>
      </c>
      <c r="CL18" s="438">
        <v>0.57232875842003206</v>
      </c>
      <c r="CM18" s="438">
        <v>-1.2302483780903559</v>
      </c>
      <c r="CN18" s="438">
        <v>-2.4604967561807118</v>
      </c>
      <c r="CP18" s="412" t="s">
        <v>134</v>
      </c>
      <c r="CQ18" s="412" t="s">
        <v>135</v>
      </c>
      <c r="CR18" s="438">
        <v>-0.58933512975683611</v>
      </c>
      <c r="CS18" s="438">
        <v>-1.3557697372878528</v>
      </c>
      <c r="CT18" s="438">
        <v>-2.7115394745757055</v>
      </c>
      <c r="CV18" s="412" t="s">
        <v>134</v>
      </c>
      <c r="CW18" s="412" t="s">
        <v>135</v>
      </c>
      <c r="CX18" s="438">
        <v>-0.61989578516013821</v>
      </c>
      <c r="CY18" s="438">
        <v>-1.4831069326277566</v>
      </c>
      <c r="CZ18" s="438">
        <v>-2.3163080463982735</v>
      </c>
      <c r="DB18" s="412" t="s">
        <v>134</v>
      </c>
      <c r="DC18" s="412" t="s">
        <v>135</v>
      </c>
      <c r="DD18" s="438">
        <v>-0.88689669672219662</v>
      </c>
      <c r="DE18" s="438">
        <v>-1.8891932104811222</v>
      </c>
      <c r="DF18" s="438">
        <v>-3.7783864209622444</v>
      </c>
      <c r="DH18" s="412" t="s">
        <v>134</v>
      </c>
      <c r="DI18" s="412" t="s">
        <v>135</v>
      </c>
      <c r="DJ18" s="438">
        <v>-1</v>
      </c>
      <c r="DK18" s="438">
        <v>-2</v>
      </c>
      <c r="DL18" s="438">
        <v>-4</v>
      </c>
      <c r="DN18" s="412" t="s">
        <v>134</v>
      </c>
      <c r="DO18" s="412" t="s">
        <v>135</v>
      </c>
      <c r="DP18" s="438">
        <v>-0.85073018765833208</v>
      </c>
      <c r="DQ18" s="438">
        <v>-2.0671914742688822</v>
      </c>
      <c r="DR18" s="438">
        <v>-3.2351479774924639</v>
      </c>
      <c r="DT18" s="412" t="s">
        <v>134</v>
      </c>
      <c r="DU18" s="412" t="s">
        <v>135</v>
      </c>
      <c r="DV18" s="438">
        <v>-0.73008782063216227</v>
      </c>
      <c r="DW18" s="438">
        <v>-2.0905285683926405</v>
      </c>
      <c r="DX18" s="438">
        <v>-3.3960488186851818</v>
      </c>
      <c r="DZ18" s="412" t="s">
        <v>134</v>
      </c>
      <c r="EA18" s="412" t="s">
        <v>135</v>
      </c>
      <c r="EB18" s="438">
        <v>0.22863458380160784</v>
      </c>
      <c r="EC18" s="438">
        <v>-2.7687592721805179</v>
      </c>
      <c r="ED18" s="438">
        <v>-4.2814921095097711</v>
      </c>
      <c r="EF18" s="412" t="s">
        <v>134</v>
      </c>
      <c r="EG18" s="412" t="s">
        <v>135</v>
      </c>
      <c r="EH18" s="438">
        <v>-1.4750568916377247</v>
      </c>
      <c r="EI18" s="438">
        <v>-3.1939660801284138</v>
      </c>
      <c r="EJ18" s="438">
        <v>-4.8251922779283705</v>
      </c>
      <c r="EL18" s="412" t="s">
        <v>134</v>
      </c>
      <c r="EM18" s="412" t="s">
        <v>135</v>
      </c>
      <c r="EN18" s="438">
        <v>-1.6278983356344845</v>
      </c>
      <c r="EO18" s="438">
        <v>1.4094185943267501</v>
      </c>
      <c r="EP18" s="438">
        <v>2.8188371886535002</v>
      </c>
      <c r="ER18" s="412" t="s">
        <v>134</v>
      </c>
      <c r="ES18" s="412" t="s">
        <v>135</v>
      </c>
      <c r="ET18" s="438">
        <v>-1.5378643096462119</v>
      </c>
      <c r="EU18" s="438">
        <v>-3.5138451999385252</v>
      </c>
      <c r="EV18" s="438">
        <v>-5.389870390318908</v>
      </c>
      <c r="EX18" s="412" t="s">
        <v>134</v>
      </c>
      <c r="EY18" s="412" t="s">
        <v>135</v>
      </c>
      <c r="EZ18" s="438">
        <v>-0.77396863490809442</v>
      </c>
      <c r="FA18" s="438">
        <v>-2.7401100011866726</v>
      </c>
      <c r="FB18" s="438">
        <v>-4.6235407778663342</v>
      </c>
      <c r="FD18" s="412" t="s">
        <v>134</v>
      </c>
      <c r="FE18" s="412" t="s">
        <v>135</v>
      </c>
      <c r="FF18" s="438">
        <v>-0.32869703859802846</v>
      </c>
      <c r="FG18" s="438">
        <v>-2.3188750131352225</v>
      </c>
      <c r="FH18" s="438">
        <v>-4.2340424913863828</v>
      </c>
      <c r="FJ18" s="412" t="s">
        <v>134</v>
      </c>
      <c r="FK18" s="412" t="s">
        <v>135</v>
      </c>
      <c r="FL18" s="438">
        <v>-0.58859949240442622</v>
      </c>
      <c r="FM18" s="438">
        <v>-2.8058445713290836</v>
      </c>
      <c r="FN18" s="438">
        <v>-4.9223971600028111</v>
      </c>
      <c r="FP18" s="412" t="s">
        <v>134</v>
      </c>
      <c r="FQ18" s="412" t="s">
        <v>135</v>
      </c>
      <c r="FR18" s="438">
        <v>-0.10379075212245686</v>
      </c>
      <c r="FS18" s="438">
        <v>-2.4857225389044943</v>
      </c>
      <c r="FT18" s="438">
        <v>-4.7610691443794479</v>
      </c>
      <c r="FV18" s="412" t="s">
        <v>134</v>
      </c>
      <c r="FW18" s="412" t="s">
        <v>135</v>
      </c>
      <c r="FX18" s="438">
        <v>-0.11483634079186941</v>
      </c>
      <c r="FY18" s="438">
        <v>-2.7367547215191133</v>
      </c>
      <c r="FZ18" s="438">
        <v>-5.2170686584745685</v>
      </c>
      <c r="GB18" s="412" t="s">
        <v>134</v>
      </c>
      <c r="GC18" s="412" t="s">
        <v>135</v>
      </c>
      <c r="GD18" s="438">
        <v>-0.12850264584303359</v>
      </c>
      <c r="GE18" s="438">
        <v>-3.0497960594920794</v>
      </c>
      <c r="GF18" s="438">
        <v>-5.790373666579459</v>
      </c>
      <c r="GH18" s="412" t="s">
        <v>134</v>
      </c>
      <c r="GI18" s="412" t="s">
        <v>135</v>
      </c>
      <c r="GJ18" s="438">
        <v>-0.13638559713876641</v>
      </c>
      <c r="GK18" s="438">
        <v>-3.2287022625109398</v>
      </c>
      <c r="GL18" s="438">
        <v>-6.115035689987808</v>
      </c>
      <c r="GN18" s="412" t="s">
        <v>134</v>
      </c>
      <c r="GO18" s="412" t="s">
        <v>135</v>
      </c>
      <c r="GP18" s="438">
        <v>-0.15208153415269485</v>
      </c>
      <c r="GQ18" s="438">
        <v>-3.5810282722715354</v>
      </c>
      <c r="GR18" s="438">
        <v>-6.7476041895458216</v>
      </c>
      <c r="GT18" s="412" t="s">
        <v>134</v>
      </c>
      <c r="GU18" s="412" t="s">
        <v>135</v>
      </c>
      <c r="GV18" s="438">
        <v>-0.14367381526528775</v>
      </c>
      <c r="GW18" s="438">
        <v>-3.3792009542680264</v>
      </c>
      <c r="GX18" s="438">
        <v>-6.3608651592459262</v>
      </c>
      <c r="GZ18" s="412" t="s">
        <v>134</v>
      </c>
      <c r="HA18" s="412" t="s">
        <v>135</v>
      </c>
      <c r="HB18" s="438">
        <v>-1.7108502836473432</v>
      </c>
      <c r="HC18" s="438">
        <v>-3.4021863240408261</v>
      </c>
      <c r="HD18" s="438">
        <v>-6.409621068348784</v>
      </c>
      <c r="HF18" s="412" t="s">
        <v>134</v>
      </c>
      <c r="HG18" s="412" t="s">
        <v>135</v>
      </c>
      <c r="HH18" s="438">
        <v>-1.7039671806951902</v>
      </c>
      <c r="HI18" s="438">
        <v>-3.4445745679584325</v>
      </c>
      <c r="HJ18" s="438">
        <v>-6.4825326954307521</v>
      </c>
      <c r="HL18" s="412" t="s">
        <v>136</v>
      </c>
      <c r="HM18" s="412" t="s">
        <v>137</v>
      </c>
      <c r="HN18" s="438">
        <v>0</v>
      </c>
      <c r="HO18" s="438">
        <v>-655.4955084331167</v>
      </c>
      <c r="HP18" s="438">
        <v>-1310.9910168662414</v>
      </c>
      <c r="HR18" s="412" t="s">
        <v>134</v>
      </c>
      <c r="HS18" s="412" t="s">
        <v>135</v>
      </c>
      <c r="HT18" s="438">
        <v>1.6498654909755715E-3</v>
      </c>
      <c r="HU18" s="438">
        <v>-3.2728580309808626</v>
      </c>
      <c r="HV18" s="438">
        <v>-6.1905589030343062</v>
      </c>
      <c r="HX18" s="412" t="s">
        <v>134</v>
      </c>
      <c r="HY18" s="412" t="s">
        <v>135</v>
      </c>
      <c r="HZ18" s="438">
        <v>0</v>
      </c>
      <c r="IA18" s="438">
        <v>0</v>
      </c>
      <c r="IB18" s="438">
        <v>0</v>
      </c>
    </row>
    <row r="19" spans="2:236" s="229" customFormat="1" ht="11.25">
      <c r="B19" s="412" t="s">
        <v>136</v>
      </c>
      <c r="C19" s="452" t="s">
        <v>137</v>
      </c>
      <c r="D19" s="437">
        <v>-79.891927958612996</v>
      </c>
      <c r="E19" s="437">
        <v>-199.72981989653198</v>
      </c>
      <c r="F19" s="437">
        <v>-399.45963979306504</v>
      </c>
      <c r="H19" s="452" t="s">
        <v>137</v>
      </c>
      <c r="I19" s="437">
        <v>-56.630944999999997</v>
      </c>
      <c r="J19" s="437">
        <v>-138.10782847670851</v>
      </c>
      <c r="K19" s="437">
        <v>-276.21565695341701</v>
      </c>
      <c r="M19" s="452" t="s">
        <v>137</v>
      </c>
      <c r="N19" s="437">
        <v>-68.238530000000011</v>
      </c>
      <c r="O19" s="437">
        <v>-170.59632500000001</v>
      </c>
      <c r="P19" s="437">
        <v>-341.19265000000001</v>
      </c>
      <c r="R19" s="452" t="s">
        <v>137</v>
      </c>
      <c r="S19" s="437">
        <v>-15.167857032297492</v>
      </c>
      <c r="T19" s="437">
        <v>-37.919642580743805</v>
      </c>
      <c r="U19" s="437">
        <v>-75.839285161487609</v>
      </c>
      <c r="W19" s="452" t="s">
        <v>137</v>
      </c>
      <c r="X19" s="437">
        <v>-167.81135006160005</v>
      </c>
      <c r="Y19" s="437">
        <v>-419.52837515399995</v>
      </c>
      <c r="Z19" s="437">
        <v>-839.05675030799989</v>
      </c>
      <c r="AB19" s="412" t="s">
        <v>137</v>
      </c>
      <c r="AC19" s="437">
        <v>-234.21991190322569</v>
      </c>
      <c r="AD19" s="437">
        <v>-585.54977975806401</v>
      </c>
      <c r="AE19" s="437">
        <v>-1171.099559516128</v>
      </c>
      <c r="AG19" s="412" t="s">
        <v>137</v>
      </c>
      <c r="AH19" s="437">
        <v>-444.70816219580001</v>
      </c>
      <c r="AI19" s="437">
        <v>-858.01440451049996</v>
      </c>
      <c r="AJ19" s="437">
        <v>-1716.0288090209999</v>
      </c>
      <c r="AL19" s="412" t="s">
        <v>137</v>
      </c>
      <c r="AM19" s="437">
        <v>-306.22638410300004</v>
      </c>
      <c r="AN19" s="437">
        <v>-876.39168642121854</v>
      </c>
      <c r="AO19" s="437">
        <v>-1752.7833728424371</v>
      </c>
      <c r="AQ19" s="412" t="s">
        <v>137</v>
      </c>
      <c r="AR19" s="437">
        <v>-0.606440231</v>
      </c>
      <c r="AS19" s="437">
        <v>-3.1003376899999995</v>
      </c>
      <c r="AT19" s="437">
        <v>-6.200675379999999</v>
      </c>
      <c r="AV19" s="412" t="s">
        <v>137</v>
      </c>
      <c r="AW19" s="437">
        <v>-5.2086111187899985E-2</v>
      </c>
      <c r="AX19" s="437">
        <v>-0.12879643304880001</v>
      </c>
      <c r="AY19" s="437">
        <v>-0.25759286609760002</v>
      </c>
      <c r="BA19" s="412" t="s">
        <v>137</v>
      </c>
      <c r="BB19" s="437">
        <v>-6.6462181701100007E-2</v>
      </c>
      <c r="BC19" s="437">
        <v>-0.19161997149417856</v>
      </c>
      <c r="BD19" s="437">
        <v>-0.38323994298835712</v>
      </c>
      <c r="BF19" s="412" t="s">
        <v>136</v>
      </c>
      <c r="BG19" s="412" t="s">
        <v>137</v>
      </c>
      <c r="BH19" s="437">
        <v>-635.60605909039998</v>
      </c>
      <c r="BI19" s="437">
        <v>-1269.7560584839996</v>
      </c>
      <c r="BJ19" s="437">
        <v>-2539.5121169679992</v>
      </c>
      <c r="BL19" s="412" t="s">
        <v>136</v>
      </c>
      <c r="BM19" s="412" t="s">
        <v>137</v>
      </c>
      <c r="BN19" s="437">
        <v>-8.0956267299999982E-2</v>
      </c>
      <c r="BO19" s="437">
        <v>-0.20239066824999999</v>
      </c>
      <c r="BP19" s="437">
        <v>-0.40478133649999998</v>
      </c>
      <c r="BR19" s="412" t="s">
        <v>136</v>
      </c>
      <c r="BS19" s="412" t="s">
        <v>137</v>
      </c>
      <c r="BT19" s="437">
        <v>-85.505943145895714</v>
      </c>
      <c r="BU19" s="437">
        <v>-213.76485786473845</v>
      </c>
      <c r="BV19" s="437">
        <v>-427.52971572947689</v>
      </c>
      <c r="BX19" s="412" t="s">
        <v>136</v>
      </c>
      <c r="BY19" s="412" t="s">
        <v>137</v>
      </c>
      <c r="BZ19" s="437">
        <v>-256.90422144651899</v>
      </c>
      <c r="CA19" s="437">
        <v>-2865.1565924023507</v>
      </c>
      <c r="CB19" s="437">
        <v>-5730.3131848047015</v>
      </c>
      <c r="CD19" s="412" t="s">
        <v>136</v>
      </c>
      <c r="CE19" s="412" t="s">
        <v>137</v>
      </c>
      <c r="CF19" s="437">
        <v>-61.305223398046046</v>
      </c>
      <c r="CG19" s="437">
        <v>-122.61044679609209</v>
      </c>
      <c r="CH19" s="437">
        <v>-245.22089359218418</v>
      </c>
      <c r="CJ19" s="412" t="s">
        <v>136</v>
      </c>
      <c r="CK19" s="412" t="s">
        <v>137</v>
      </c>
      <c r="CL19" s="438">
        <v>76.570934231930849</v>
      </c>
      <c r="CM19" s="438">
        <v>-82.253254682443014</v>
      </c>
      <c r="CN19" s="438">
        <v>-164.50650936488603</v>
      </c>
      <c r="CP19" s="412" t="s">
        <v>136</v>
      </c>
      <c r="CQ19" s="412" t="s">
        <v>137</v>
      </c>
      <c r="CR19" s="438">
        <v>77.731096859902578</v>
      </c>
      <c r="CS19" s="438">
        <v>-330.65001174244873</v>
      </c>
      <c r="CT19" s="438">
        <v>-661.30002348489745</v>
      </c>
      <c r="CV19" s="412" t="s">
        <v>136</v>
      </c>
      <c r="CW19" s="412" t="s">
        <v>137</v>
      </c>
      <c r="CX19" s="438">
        <v>-14.785091065492205</v>
      </c>
      <c r="CY19" s="438">
        <v>-81.760910483052157</v>
      </c>
      <c r="CZ19" s="438">
        <v>-163.52182096609255</v>
      </c>
      <c r="DB19" s="412" t="s">
        <v>136</v>
      </c>
      <c r="DC19" s="412" t="s">
        <v>137</v>
      </c>
      <c r="DD19" s="438">
        <v>-17.574201584035364</v>
      </c>
      <c r="DE19" s="438">
        <v>-49.77410450368842</v>
      </c>
      <c r="DF19" s="438">
        <v>-99.54820900737684</v>
      </c>
      <c r="DH19" s="412" t="s">
        <v>136</v>
      </c>
      <c r="DI19" s="412" t="s">
        <v>137</v>
      </c>
      <c r="DJ19" s="438">
        <v>-5</v>
      </c>
      <c r="DK19" s="438">
        <v>-136</v>
      </c>
      <c r="DL19" s="438">
        <v>-271</v>
      </c>
      <c r="DN19" s="412" t="s">
        <v>136</v>
      </c>
      <c r="DO19" s="412" t="s">
        <v>137</v>
      </c>
      <c r="DP19" s="438">
        <v>-3.3251167422849295</v>
      </c>
      <c r="DQ19" s="438">
        <v>-13.300466969139718</v>
      </c>
      <c r="DR19" s="438">
        <v>-26.600933938279478</v>
      </c>
      <c r="DT19" s="412" t="s">
        <v>136</v>
      </c>
      <c r="DU19" s="412" t="s">
        <v>137</v>
      </c>
      <c r="DV19" s="438">
        <v>-0.25357706946777764</v>
      </c>
      <c r="DW19" s="438">
        <v>-228.12604570451799</v>
      </c>
      <c r="DX19" s="438">
        <v>-456.2520914090361</v>
      </c>
      <c r="DZ19" s="412" t="s">
        <v>136</v>
      </c>
      <c r="EA19" s="412" t="s">
        <v>137</v>
      </c>
      <c r="EB19" s="438">
        <v>-0.47681847000000011</v>
      </c>
      <c r="EC19" s="438">
        <v>-28.214482740230103</v>
      </c>
      <c r="ED19" s="438">
        <v>-56.428965480460157</v>
      </c>
      <c r="EF19" s="412" t="s">
        <v>136</v>
      </c>
      <c r="EG19" s="412" t="s">
        <v>137</v>
      </c>
      <c r="EH19" s="438">
        <v>-14.039002180014066</v>
      </c>
      <c r="EI19" s="438">
        <v>-65.032223466999909</v>
      </c>
      <c r="EJ19" s="438">
        <v>-130.06444693399982</v>
      </c>
      <c r="EL19" s="412" t="s">
        <v>136</v>
      </c>
      <c r="EM19" s="412" t="s">
        <v>137</v>
      </c>
      <c r="EN19" s="438">
        <v>2.235139779999554</v>
      </c>
      <c r="EO19" s="438">
        <v>-11.175698899997776</v>
      </c>
      <c r="EP19" s="438">
        <v>-22.351397799995553</v>
      </c>
      <c r="ER19" s="412" t="s">
        <v>136</v>
      </c>
      <c r="ES19" s="412" t="s">
        <v>137</v>
      </c>
      <c r="ET19" s="438">
        <v>-606.36811202522779</v>
      </c>
      <c r="EU19" s="438">
        <v>-1515.9202800630637</v>
      </c>
      <c r="EV19" s="438">
        <v>-3031.8405601261315</v>
      </c>
      <c r="EX19" s="412" t="s">
        <v>136</v>
      </c>
      <c r="EY19" s="412" t="s">
        <v>137</v>
      </c>
      <c r="EZ19" s="438">
        <v>-1053.4365227273736</v>
      </c>
      <c r="FA19" s="438">
        <v>-2622.1913068184294</v>
      </c>
      <c r="FB19" s="438">
        <v>-5236.782613636864</v>
      </c>
      <c r="FD19" s="412" t="s">
        <v>136</v>
      </c>
      <c r="FE19" s="412" t="s">
        <v>137</v>
      </c>
      <c r="FF19" s="438">
        <v>-201.35545452137282</v>
      </c>
      <c r="FG19" s="438">
        <v>-11724.931271134285</v>
      </c>
      <c r="FH19" s="438">
        <v>-23449.862542268569</v>
      </c>
      <c r="FJ19" s="412" t="s">
        <v>136</v>
      </c>
      <c r="FK19" s="412" t="s">
        <v>137</v>
      </c>
      <c r="FL19" s="438">
        <v>-68.118014185529788</v>
      </c>
      <c r="FM19" s="438">
        <v>-164.15971569803403</v>
      </c>
      <c r="FN19" s="438">
        <v>-328.11368533981448</v>
      </c>
      <c r="FP19" s="412" t="s">
        <v>136</v>
      </c>
      <c r="FQ19" s="412" t="s">
        <v>137</v>
      </c>
      <c r="FR19" s="438">
        <v>-353.50613022537289</v>
      </c>
      <c r="FS19" s="438">
        <v>-883.76532556342988</v>
      </c>
      <c r="FT19" s="438">
        <v>-1767.5306511268602</v>
      </c>
      <c r="FV19" s="412" t="s">
        <v>136</v>
      </c>
      <c r="FW19" s="412" t="s">
        <v>137</v>
      </c>
      <c r="FX19" s="438">
        <v>0</v>
      </c>
      <c r="FY19" s="438">
        <v>0</v>
      </c>
      <c r="FZ19" s="438">
        <v>0</v>
      </c>
      <c r="GB19" s="412" t="s">
        <v>136</v>
      </c>
      <c r="GC19" s="412" t="s">
        <v>137</v>
      </c>
      <c r="GD19" s="438">
        <v>1839.5682717673087</v>
      </c>
      <c r="GE19" s="438">
        <v>-454.87435426850521</v>
      </c>
      <c r="GF19" s="438">
        <v>-951.70809100652536</v>
      </c>
      <c r="GH19" s="412" t="s">
        <v>136</v>
      </c>
      <c r="GI19" s="412" t="s">
        <v>137</v>
      </c>
      <c r="GJ19" s="438">
        <v>-1433.6678970940711</v>
      </c>
      <c r="GK19" s="438">
        <v>-3719.2210878033097</v>
      </c>
      <c r="GL19" s="438">
        <v>-7442.1737238705609</v>
      </c>
      <c r="GN19" s="412" t="s">
        <v>136</v>
      </c>
      <c r="GO19" s="412" t="s">
        <v>137</v>
      </c>
      <c r="GP19" s="438">
        <v>406.84762973451348</v>
      </c>
      <c r="GQ19" s="438">
        <v>-2155.9621216583164</v>
      </c>
      <c r="GR19" s="438">
        <v>-4760.2849916796849</v>
      </c>
      <c r="GT19" s="412" t="s">
        <v>136</v>
      </c>
      <c r="GU19" s="412" t="s">
        <v>137</v>
      </c>
      <c r="GV19" s="438">
        <v>618.2942874861111</v>
      </c>
      <c r="GW19" s="438">
        <v>-1754.7038122303109</v>
      </c>
      <c r="GX19" s="438">
        <v>-3453.8263122655371</v>
      </c>
      <c r="GZ19" s="412" t="s">
        <v>136</v>
      </c>
      <c r="HA19" s="412" t="s">
        <v>137</v>
      </c>
      <c r="HB19" s="438">
        <v>-286.7359376466386</v>
      </c>
      <c r="HC19" s="438">
        <v>-626.64605009838795</v>
      </c>
      <c r="HD19" s="438">
        <v>-1272.8982283981909</v>
      </c>
      <c r="HF19" s="412" t="s">
        <v>136</v>
      </c>
      <c r="HG19" s="412" t="s">
        <v>137</v>
      </c>
      <c r="HH19" s="438">
        <v>-100.83927646235239</v>
      </c>
      <c r="HI19" s="438">
        <v>-261.68227738617162</v>
      </c>
      <c r="HJ19" s="438">
        <v>-516.02563209854338</v>
      </c>
      <c r="HL19" s="412"/>
      <c r="HM19" s="412"/>
      <c r="HN19" s="438"/>
      <c r="HO19" s="438"/>
      <c r="HP19" s="438"/>
      <c r="HR19" s="412" t="s">
        <v>136</v>
      </c>
      <c r="HS19" s="412" t="s">
        <v>137</v>
      </c>
      <c r="HT19" s="438">
        <v>-3083.0538799999999</v>
      </c>
      <c r="HU19" s="438">
        <v>-2178.5862199016806</v>
      </c>
      <c r="HV19" s="438">
        <v>-4357.172439803383</v>
      </c>
      <c r="HX19" s="412" t="s">
        <v>136</v>
      </c>
      <c r="HY19" s="412" t="s">
        <v>137</v>
      </c>
      <c r="HZ19" s="438">
        <v>0</v>
      </c>
      <c r="IA19" s="438">
        <v>0</v>
      </c>
      <c r="IB19" s="438">
        <v>0</v>
      </c>
    </row>
    <row r="20" spans="2:236" s="229" customFormat="1" ht="11.25">
      <c r="B20" s="412"/>
      <c r="C20" s="452"/>
      <c r="D20" s="413"/>
      <c r="E20" s="414"/>
      <c r="F20" s="414"/>
      <c r="H20" s="452"/>
      <c r="I20" s="413"/>
      <c r="J20" s="414"/>
      <c r="K20" s="414"/>
      <c r="M20" s="452"/>
      <c r="N20" s="413">
        <v>0</v>
      </c>
      <c r="O20" s="414">
        <v>0</v>
      </c>
      <c r="P20" s="414">
        <v>0</v>
      </c>
      <c r="R20" s="452"/>
      <c r="S20" s="413"/>
      <c r="T20" s="414"/>
      <c r="U20" s="414"/>
      <c r="W20" s="452"/>
      <c r="X20" s="413"/>
      <c r="Y20" s="414"/>
      <c r="Z20" s="414"/>
      <c r="AB20" s="412"/>
      <c r="AC20" s="413"/>
      <c r="AD20" s="414"/>
      <c r="AE20" s="414"/>
      <c r="AG20" s="412"/>
      <c r="AH20" s="413">
        <v>0</v>
      </c>
      <c r="AI20" s="414">
        <v>0</v>
      </c>
      <c r="AJ20" s="414">
        <v>0</v>
      </c>
      <c r="AL20" s="412"/>
      <c r="AM20" s="413"/>
      <c r="AN20" s="414"/>
      <c r="AO20" s="414"/>
      <c r="AQ20" s="412"/>
      <c r="AR20" s="413"/>
      <c r="AS20" s="414"/>
      <c r="AT20" s="414"/>
      <c r="AV20" s="412"/>
      <c r="AW20" s="413"/>
      <c r="AX20" s="414"/>
      <c r="AY20" s="414"/>
      <c r="BA20" s="412"/>
      <c r="BB20" s="413"/>
      <c r="BC20" s="414"/>
      <c r="BD20" s="414"/>
      <c r="BF20" s="412"/>
      <c r="BG20" s="412"/>
      <c r="BH20" s="413"/>
      <c r="BI20" s="414"/>
      <c r="BJ20" s="414"/>
      <c r="BL20" s="412"/>
      <c r="BM20" s="412"/>
      <c r="BN20" s="413"/>
      <c r="BO20" s="414"/>
      <c r="BP20" s="414"/>
      <c r="BR20" s="412"/>
      <c r="BS20" s="412"/>
      <c r="BT20" s="413"/>
      <c r="BU20" s="414"/>
      <c r="BV20" s="414"/>
      <c r="BX20" s="412"/>
      <c r="BY20" s="412"/>
      <c r="BZ20" s="413">
        <v>0</v>
      </c>
      <c r="CA20" s="414">
        <v>0</v>
      </c>
      <c r="CB20" s="414">
        <v>0</v>
      </c>
      <c r="CD20" s="412"/>
      <c r="CE20" s="412"/>
      <c r="CF20" s="413">
        <v>0</v>
      </c>
      <c r="CG20" s="414">
        <v>0</v>
      </c>
      <c r="CH20" s="414">
        <v>0</v>
      </c>
      <c r="CJ20" s="412"/>
      <c r="CK20" s="412"/>
      <c r="CL20" s="439"/>
      <c r="CM20" s="440"/>
      <c r="CN20" s="440"/>
      <c r="CP20" s="412"/>
      <c r="CQ20" s="412"/>
      <c r="CR20" s="439"/>
      <c r="CS20" s="440"/>
      <c r="CT20" s="440"/>
      <c r="CV20" s="412"/>
      <c r="CW20" s="412"/>
      <c r="CX20" s="439"/>
      <c r="CY20" s="440"/>
      <c r="CZ20" s="440"/>
      <c r="DB20" s="412"/>
      <c r="DC20" s="412"/>
      <c r="DD20" s="439"/>
      <c r="DE20" s="440"/>
      <c r="DF20" s="440"/>
      <c r="DH20" s="412"/>
      <c r="DI20" s="412"/>
      <c r="DJ20" s="439"/>
      <c r="DK20" s="440"/>
      <c r="DL20" s="440"/>
      <c r="DN20" s="412"/>
      <c r="DO20" s="412"/>
      <c r="DP20" s="439"/>
      <c r="DQ20" s="440"/>
      <c r="DR20" s="440"/>
      <c r="DT20" s="412"/>
      <c r="DU20" s="412"/>
      <c r="DV20" s="439"/>
      <c r="DW20" s="440"/>
      <c r="DX20" s="440"/>
      <c r="DZ20" s="412"/>
      <c r="EA20" s="412"/>
      <c r="EB20" s="439"/>
      <c r="EC20" s="440"/>
      <c r="ED20" s="440"/>
      <c r="EF20" s="412"/>
      <c r="EG20" s="412"/>
      <c r="EH20" s="439"/>
      <c r="EI20" s="440"/>
      <c r="EJ20" s="440"/>
      <c r="EL20" s="412"/>
      <c r="EM20" s="412"/>
      <c r="EN20" s="439"/>
      <c r="EO20" s="440"/>
      <c r="EP20" s="440"/>
      <c r="ER20" s="412"/>
      <c r="ES20" s="412"/>
      <c r="ET20" s="439">
        <v>0</v>
      </c>
      <c r="EU20" s="440">
        <v>0</v>
      </c>
      <c r="EV20" s="440">
        <v>0</v>
      </c>
      <c r="EX20" s="412"/>
      <c r="EY20" s="412"/>
      <c r="EZ20" s="439"/>
      <c r="FA20" s="440"/>
      <c r="FB20" s="440"/>
      <c r="FD20" s="412"/>
      <c r="FE20" s="412"/>
      <c r="FF20" s="439">
        <v>0</v>
      </c>
      <c r="FG20" s="440">
        <v>0</v>
      </c>
      <c r="FH20" s="440">
        <v>0</v>
      </c>
      <c r="FJ20" s="412"/>
      <c r="FK20" s="412"/>
      <c r="FL20" s="439">
        <v>0</v>
      </c>
      <c r="FM20" s="440">
        <v>0</v>
      </c>
      <c r="FN20" s="440">
        <v>0</v>
      </c>
      <c r="FP20" s="412"/>
      <c r="FQ20" s="412"/>
      <c r="FR20" s="439"/>
      <c r="FS20" s="440"/>
      <c r="FT20" s="440"/>
      <c r="FV20" s="412"/>
      <c r="FW20" s="412"/>
      <c r="FX20" s="439"/>
      <c r="FY20" s="440"/>
      <c r="FZ20" s="440"/>
      <c r="GB20" s="412"/>
      <c r="GC20" s="412"/>
      <c r="GD20" s="439"/>
      <c r="GE20" s="440"/>
      <c r="GF20" s="440"/>
      <c r="GH20" s="412"/>
      <c r="GI20" s="412"/>
      <c r="GJ20" s="439"/>
      <c r="GK20" s="440"/>
      <c r="GL20" s="440"/>
      <c r="GN20" s="412"/>
      <c r="GO20" s="412"/>
      <c r="GP20" s="439"/>
      <c r="GQ20" s="440"/>
      <c r="GR20" s="440"/>
      <c r="GT20" s="412"/>
      <c r="GU20" s="412"/>
      <c r="GV20" s="439"/>
      <c r="GW20" s="440"/>
      <c r="GX20" s="440"/>
      <c r="GZ20" s="412"/>
      <c r="HA20" s="412"/>
      <c r="HB20" s="439"/>
      <c r="HC20" s="440"/>
      <c r="HD20" s="440"/>
      <c r="HF20" s="412"/>
      <c r="HG20" s="412"/>
      <c r="HH20" s="439"/>
      <c r="HI20" s="440"/>
      <c r="HJ20" s="440"/>
      <c r="HN20" s="439"/>
      <c r="HO20" s="440"/>
      <c r="HP20" s="440"/>
      <c r="HR20" s="412"/>
      <c r="HS20" s="412"/>
      <c r="HT20" s="440"/>
      <c r="HU20" s="440"/>
      <c r="HV20" s="440"/>
      <c r="HX20" s="412"/>
      <c r="HY20" s="412"/>
      <c r="HZ20" s="440"/>
      <c r="IA20" s="440"/>
      <c r="IB20" s="440"/>
    </row>
    <row r="21" spans="2:236" s="229" customFormat="1" ht="11.25">
      <c r="B21" s="441"/>
      <c r="C21" s="453" t="s">
        <v>138</v>
      </c>
      <c r="D21" s="442">
        <v>-631.59511178642015</v>
      </c>
      <c r="E21" s="442">
        <v>-2040.3196957954849</v>
      </c>
      <c r="F21" s="442">
        <v>-4074.3474985478761</v>
      </c>
      <c r="H21" s="453" t="s">
        <v>138</v>
      </c>
      <c r="I21" s="442">
        <v>-403.33987521631315</v>
      </c>
      <c r="J21" s="442">
        <v>-749.94759818007174</v>
      </c>
      <c r="K21" s="442">
        <v>-1504.6925395524131</v>
      </c>
      <c r="M21" s="453" t="s">
        <v>138</v>
      </c>
      <c r="N21" s="442">
        <v>-103.99381268212895</v>
      </c>
      <c r="O21" s="442">
        <v>-866.66475678384927</v>
      </c>
      <c r="P21" s="442">
        <v>-1733.3295135676985</v>
      </c>
      <c r="R21" s="453" t="s">
        <v>138</v>
      </c>
      <c r="S21" s="442">
        <v>-143.57872266380744</v>
      </c>
      <c r="T21" s="442">
        <v>-778.80396989751762</v>
      </c>
      <c r="U21" s="442">
        <v>-1557.6079397950352</v>
      </c>
      <c r="W21" s="453" t="s">
        <v>138</v>
      </c>
      <c r="X21" s="442">
        <v>-329.25445911151542</v>
      </c>
      <c r="Y21" s="442">
        <v>-1060.5625261122623</v>
      </c>
      <c r="Z21" s="442">
        <v>-2128.954434766687</v>
      </c>
      <c r="AB21" s="415" t="s">
        <v>138</v>
      </c>
      <c r="AC21" s="442">
        <v>-1209.8688819615795</v>
      </c>
      <c r="AD21" s="442">
        <v>-1776.0997534454507</v>
      </c>
      <c r="AE21" s="442">
        <v>-3695.699595037071</v>
      </c>
      <c r="AG21" s="415" t="s">
        <v>138</v>
      </c>
      <c r="AH21" s="442">
        <v>-684.7892592192477</v>
      </c>
      <c r="AI21" s="442">
        <v>-1881.9164723732631</v>
      </c>
      <c r="AJ21" s="442">
        <v>-3765.1371649805633</v>
      </c>
      <c r="AL21" s="415" t="s">
        <v>138</v>
      </c>
      <c r="AM21" s="442">
        <v>-694.24598413742433</v>
      </c>
      <c r="AN21" s="442">
        <v>-1900.4960595981033</v>
      </c>
      <c r="AO21" s="442">
        <v>-3800.9921191962067</v>
      </c>
      <c r="AQ21" s="415" t="s">
        <v>138</v>
      </c>
      <c r="AR21" s="442">
        <v>-437.94701675168193</v>
      </c>
      <c r="AS21" s="442">
        <v>-2513.9324706702428</v>
      </c>
      <c r="AT21" s="442">
        <v>-5027.8649413404855</v>
      </c>
      <c r="AV21" s="415" t="s">
        <v>138</v>
      </c>
      <c r="AW21" s="442">
        <v>-1315.3292803692771</v>
      </c>
      <c r="AX21" s="442">
        <v>-10044.886424585618</v>
      </c>
      <c r="AY21" s="442">
        <v>-20089.772849171237</v>
      </c>
      <c r="BA21" s="415" t="s">
        <v>138</v>
      </c>
      <c r="BB21" s="442">
        <v>-2314.5354448909197</v>
      </c>
      <c r="BC21" s="442">
        <v>-8705.3500821628913</v>
      </c>
      <c r="BD21" s="442">
        <v>-17422.906341622809</v>
      </c>
      <c r="BF21" s="441"/>
      <c r="BG21" s="415" t="s">
        <v>138</v>
      </c>
      <c r="BH21" s="442">
        <v>-2157.7038047394922</v>
      </c>
      <c r="BI21" s="442">
        <v>-7297.6396048106744</v>
      </c>
      <c r="BJ21" s="442">
        <v>-14596.351174670988</v>
      </c>
      <c r="BL21" s="441"/>
      <c r="BM21" s="415" t="s">
        <v>138</v>
      </c>
      <c r="BN21" s="442">
        <v>-3620.4669331196751</v>
      </c>
      <c r="BO21" s="442">
        <v>-12396.840524205192</v>
      </c>
      <c r="BP21" s="442">
        <v>-24793.681048410384</v>
      </c>
      <c r="BR21" s="441"/>
      <c r="BS21" s="415" t="s">
        <v>138</v>
      </c>
      <c r="BT21" s="442">
        <f>SUM(BT13:BT19)</f>
        <v>-3313.2143146781541</v>
      </c>
      <c r="BU21" s="442">
        <f>SUM(BU13:BU19)</f>
        <v>-11361.496854264069</v>
      </c>
      <c r="BV21" s="442">
        <f>SUM(BV13:BV19)</f>
        <v>-22722.993708528138</v>
      </c>
      <c r="BX21" s="441"/>
      <c r="BY21" s="415" t="s">
        <v>138</v>
      </c>
      <c r="BZ21" s="442">
        <v>-1568.5524316528113</v>
      </c>
      <c r="CA21" s="442">
        <v>-10506.537907414202</v>
      </c>
      <c r="CB21" s="442">
        <v>-21013.075814828404</v>
      </c>
      <c r="CD21" s="441"/>
      <c r="CE21" s="415" t="s">
        <v>138</v>
      </c>
      <c r="CF21" s="442">
        <v>-1307.1002038395079</v>
      </c>
      <c r="CG21" s="442">
        <v>-6247.9500913397769</v>
      </c>
      <c r="CH21" s="442">
        <v>-12495.900182679554</v>
      </c>
      <c r="CJ21" s="441"/>
      <c r="CK21" s="415" t="s">
        <v>138</v>
      </c>
      <c r="CL21" s="443">
        <v>-2858.4370779499163</v>
      </c>
      <c r="CM21" s="443">
        <v>-7108.6282350511465</v>
      </c>
      <c r="CN21" s="443">
        <v>-14217.256470102293</v>
      </c>
      <c r="CP21" s="441"/>
      <c r="CQ21" s="415" t="s">
        <v>138</v>
      </c>
      <c r="CR21" s="443">
        <v>-2378.4448425691694</v>
      </c>
      <c r="CS21" s="443">
        <v>-9974.798540210275</v>
      </c>
      <c r="CT21" s="443">
        <v>-19949.59708042055</v>
      </c>
      <c r="CV21" s="441"/>
      <c r="CW21" s="415" t="s">
        <v>138</v>
      </c>
      <c r="CX21" s="443">
        <v>-1681.7070031820328</v>
      </c>
      <c r="CY21" s="443">
        <v>-10730.007474071745</v>
      </c>
      <c r="CZ21" s="443">
        <v>-20961.776037743257</v>
      </c>
      <c r="DB21" s="441"/>
      <c r="DC21" s="415" t="s">
        <v>138</v>
      </c>
      <c r="DD21" s="443">
        <f>SUM(DD13:DD19)</f>
        <v>-1666.2256560090736</v>
      </c>
      <c r="DE21" s="443">
        <f>SUM(DE13:DE19)</f>
        <v>-9651.8194988859286</v>
      </c>
      <c r="DF21" s="443">
        <f>SUM(DF13:DF19)</f>
        <v>-19303.638997771857</v>
      </c>
      <c r="DH21" s="441"/>
      <c r="DI21" s="415" t="s">
        <v>138</v>
      </c>
      <c r="DJ21" s="443">
        <f>SUM(DJ13:DJ19)</f>
        <v>-2088</v>
      </c>
      <c r="DK21" s="443">
        <f>SUM(DK13:DK19)</f>
        <v>-8730</v>
      </c>
      <c r="DL21" s="443">
        <f>SUM(DL13:DL19)</f>
        <v>-17474</v>
      </c>
      <c r="DN21" s="441"/>
      <c r="DO21" s="415" t="s">
        <v>138</v>
      </c>
      <c r="DP21" s="443">
        <v>-3443.1686968367767</v>
      </c>
      <c r="DQ21" s="443">
        <v>-34922.113895055154</v>
      </c>
      <c r="DR21" s="443">
        <v>-73269.525223165227</v>
      </c>
      <c r="DT21" s="441"/>
      <c r="DU21" s="415" t="s">
        <v>138</v>
      </c>
      <c r="DV21" s="443">
        <v>-2284.792158851707</v>
      </c>
      <c r="DW21" s="443">
        <v>-62768.683845931293</v>
      </c>
      <c r="DX21" s="443">
        <v>-126316.24041915467</v>
      </c>
      <c r="DZ21" s="441"/>
      <c r="EA21" s="415" t="s">
        <v>138</v>
      </c>
      <c r="EB21" s="443">
        <v>-2193.6502534339565</v>
      </c>
      <c r="EC21" s="443">
        <v>-64834.763006938585</v>
      </c>
      <c r="ED21" s="443">
        <v>-129041.79156966535</v>
      </c>
      <c r="EF21" s="441"/>
      <c r="EG21" s="415" t="s">
        <v>138</v>
      </c>
      <c r="EH21" s="443">
        <f>SUM(EH13:EH19)</f>
        <v>-4907.2635376981034</v>
      </c>
      <c r="EI21" s="443">
        <f>SUM(EI13:EI19)</f>
        <v>-33163.315710453957</v>
      </c>
      <c r="EJ21" s="443">
        <f>SUM(EJ13:EJ19)</f>
        <v>-65521.693445836834</v>
      </c>
      <c r="EL21" s="441"/>
      <c r="EM21" s="415" t="s">
        <v>138</v>
      </c>
      <c r="EN21" s="443">
        <f>SUM(EN13:EN19)</f>
        <v>-5771.0595208683089</v>
      </c>
      <c r="EO21" s="443">
        <f>SUM(EO13:EO19)</f>
        <v>-52997.70983379423</v>
      </c>
      <c r="EP21" s="443">
        <f>SUM(EP13:EP19)</f>
        <v>-109410.92634798099</v>
      </c>
      <c r="ER21" s="441"/>
      <c r="ES21" s="415" t="s">
        <v>138</v>
      </c>
      <c r="ET21" s="443">
        <v>-5339.4952526034467</v>
      </c>
      <c r="EU21" s="443">
        <v>-74474.392887483598</v>
      </c>
      <c r="EV21" s="443">
        <v>-149382.45412755321</v>
      </c>
      <c r="EX21" s="441"/>
      <c r="EY21" s="415" t="s">
        <v>138</v>
      </c>
      <c r="EZ21" s="443">
        <f>SUM(EZ13:EZ19)</f>
        <v>-4734.8488730579074</v>
      </c>
      <c r="FA21" s="443">
        <f>SUM(FA13:FA19)</f>
        <v>-65702.655073674963</v>
      </c>
      <c r="FB21" s="443">
        <f>SUM(FB13:FB19)</f>
        <v>-125501.36729073548</v>
      </c>
      <c r="FD21" s="441"/>
      <c r="FE21" s="415" t="s">
        <v>138</v>
      </c>
      <c r="FF21" s="443">
        <v>-2501.5869526567931</v>
      </c>
      <c r="FG21" s="443">
        <v>-69388.752913605786</v>
      </c>
      <c r="FH21" s="443">
        <v>-139607.51277035</v>
      </c>
      <c r="FJ21" s="441"/>
      <c r="FK21" s="415" t="s">
        <v>138</v>
      </c>
      <c r="FL21" s="443">
        <v>-2691.6116968203205</v>
      </c>
      <c r="FM21" s="443">
        <v>-27731.835062752456</v>
      </c>
      <c r="FN21" s="443">
        <v>-56939.792099674269</v>
      </c>
      <c r="FP21" s="441"/>
      <c r="FQ21" s="415" t="s">
        <v>138</v>
      </c>
      <c r="FR21" s="443">
        <v>-7189.7041059229687</v>
      </c>
      <c r="FS21" s="443">
        <v>-52426.595887319687</v>
      </c>
      <c r="FT21" s="443">
        <v>-99297.479529734614</v>
      </c>
      <c r="FV21" s="441"/>
      <c r="FW21" s="415" t="s">
        <v>138</v>
      </c>
      <c r="FX21" s="443">
        <v>964.61342839889312</v>
      </c>
      <c r="FY21" s="443">
        <v>-23295.812025978994</v>
      </c>
      <c r="FZ21" s="443">
        <v>-46398.293907251762</v>
      </c>
      <c r="GB21" s="441"/>
      <c r="GC21" s="415" t="s">
        <v>138</v>
      </c>
      <c r="GD21" s="443">
        <v>-4.9514616808649157</v>
      </c>
      <c r="GE21" s="443">
        <v>-79879.200031098109</v>
      </c>
      <c r="GF21" s="443">
        <v>-155655.58465105252</v>
      </c>
      <c r="GH21" s="441"/>
      <c r="GI21" s="415" t="s">
        <v>138</v>
      </c>
      <c r="GJ21" s="443">
        <v>-79.296775146840844</v>
      </c>
      <c r="GK21" s="443">
        <v>-26449.850013673811</v>
      </c>
      <c r="GL21" s="443">
        <v>-52410.765614288975</v>
      </c>
      <c r="GN21" s="441"/>
      <c r="GO21" s="415" t="s">
        <v>138</v>
      </c>
      <c r="GP21" s="443">
        <v>-363.03779764525268</v>
      </c>
      <c r="GQ21" s="443">
        <v>-19690.597487834431</v>
      </c>
      <c r="GR21" s="443">
        <v>-35502.526201605557</v>
      </c>
      <c r="GT21" s="441" t="s">
        <v>138</v>
      </c>
      <c r="GU21" s="415"/>
      <c r="GV21" s="443">
        <f>SUM(GV13:GV20)</f>
        <v>1076.668789985079</v>
      </c>
      <c r="GW21" s="443">
        <f>SUM(GW13:GW20)</f>
        <v>-21344.237915987036</v>
      </c>
      <c r="GX21" s="443">
        <f>SUM(GX13:GX20)</f>
        <v>-39200.512015914894</v>
      </c>
      <c r="GZ21" s="441" t="s">
        <v>138</v>
      </c>
      <c r="HA21" s="415"/>
      <c r="HB21" s="443">
        <f>SUM(HB13:HB20)</f>
        <v>1389.0887443235299</v>
      </c>
      <c r="HC21" s="443">
        <f>SUM(HC13:HC20)</f>
        <v>-7552.5891442790116</v>
      </c>
      <c r="HD21" s="443">
        <f>SUM(HD13:HD20)</f>
        <v>-14897.665549452258</v>
      </c>
      <c r="HF21" s="441" t="s">
        <v>138</v>
      </c>
      <c r="HG21" s="415"/>
      <c r="HH21" s="443">
        <f>SUM(HH13:HH20)</f>
        <v>6579.8565182742514</v>
      </c>
      <c r="HI21" s="443">
        <f>SUM(HI13:HI20)</f>
        <v>-11596.264893508273</v>
      </c>
      <c r="HJ21" s="443">
        <f>SUM(HJ13:HJ20)</f>
        <v>-22879.725716423545</v>
      </c>
      <c r="HL21" s="415" t="s">
        <v>138</v>
      </c>
      <c r="HM21" s="441"/>
      <c r="HN21" s="443">
        <f>SUM(HN13:HN19)</f>
        <v>15286.612775655474</v>
      </c>
      <c r="HO21" s="443">
        <f>SUM(HO13:HO19)</f>
        <v>2986.2522641780538</v>
      </c>
      <c r="HP21" s="443">
        <f>SUM(HP13:HP19)</f>
        <v>4475.1048449775935</v>
      </c>
      <c r="HR21" s="415" t="s">
        <v>138</v>
      </c>
      <c r="HS21" s="441"/>
      <c r="HT21" s="443">
        <f>SUM(HT13:HT20)</f>
        <v>-876.04208596565559</v>
      </c>
      <c r="HU21" s="443">
        <f>SUM(HU13:HU20)</f>
        <v>-31909.508773910395</v>
      </c>
      <c r="HV21" s="443">
        <f>SUM(HV13:HV20)</f>
        <v>-97089.024885614141</v>
      </c>
      <c r="HX21" s="415" t="s">
        <v>138</v>
      </c>
      <c r="HY21" s="441"/>
      <c r="HZ21" s="443">
        <f>SUM(HZ13:HZ20)</f>
        <v>78.139358302815026</v>
      </c>
      <c r="IA21" s="443">
        <f>SUM(IA13:IA20)</f>
        <v>-735.36402231369232</v>
      </c>
      <c r="IB21" s="443">
        <f>SUM(IB13:IB20)</f>
        <v>-1248.3546167946743</v>
      </c>
    </row>
    <row r="22" spans="2:236" s="229" customFormat="1" ht="11.25">
      <c r="B22" s="417"/>
      <c r="C22" s="417"/>
      <c r="D22" s="417"/>
      <c r="E22" s="417"/>
      <c r="F22" s="417"/>
      <c r="H22" s="417"/>
      <c r="I22" s="417"/>
      <c r="J22" s="417"/>
      <c r="K22" s="417"/>
      <c r="M22" s="417"/>
      <c r="N22" s="417"/>
      <c r="O22" s="417"/>
      <c r="P22" s="417"/>
      <c r="R22" s="417"/>
      <c r="S22" s="417"/>
      <c r="T22" s="425"/>
      <c r="U22" s="426"/>
      <c r="W22" s="417"/>
      <c r="X22" s="417"/>
      <c r="Y22" s="425"/>
      <c r="Z22" s="426"/>
      <c r="AB22" s="417"/>
      <c r="AC22" s="417"/>
      <c r="AD22" s="425"/>
      <c r="AE22" s="426"/>
      <c r="AG22" s="417"/>
      <c r="AH22" s="417"/>
      <c r="AI22" s="425"/>
      <c r="AJ22" s="426"/>
      <c r="AL22" s="417"/>
      <c r="AM22" s="437"/>
      <c r="AN22" s="437"/>
      <c r="AO22" s="437"/>
      <c r="AQ22" s="417"/>
      <c r="AR22" s="437"/>
      <c r="AS22" s="437"/>
      <c r="AT22" s="437"/>
      <c r="AV22" s="417"/>
      <c r="AW22" s="417"/>
      <c r="AX22" s="417"/>
      <c r="AY22" s="417"/>
      <c r="BA22" s="417"/>
      <c r="BB22" s="417"/>
      <c r="BC22" s="417"/>
      <c r="BD22" s="425"/>
      <c r="BF22" s="417"/>
      <c r="BG22" s="417"/>
      <c r="BH22" s="417"/>
      <c r="BI22" s="417"/>
      <c r="BJ22" s="425"/>
      <c r="BL22" s="417"/>
      <c r="BM22" s="417"/>
      <c r="BN22" s="417"/>
      <c r="BO22" s="417"/>
      <c r="BP22" s="425"/>
      <c r="BR22" s="417"/>
      <c r="BS22" s="417"/>
      <c r="BT22" s="417"/>
      <c r="BU22" s="427"/>
      <c r="BV22" s="417"/>
      <c r="BX22" s="417"/>
      <c r="BY22" s="417"/>
      <c r="BZ22" s="417"/>
      <c r="CA22" s="427"/>
      <c r="CB22" s="417"/>
      <c r="CD22" s="417"/>
      <c r="CE22" s="417"/>
      <c r="CF22" s="300"/>
      <c r="CG22" s="300"/>
      <c r="CH22" s="302"/>
      <c r="CJ22" s="417"/>
      <c r="CK22" s="417"/>
      <c r="CL22" s="417"/>
      <c r="CM22" s="417"/>
      <c r="CN22" s="444"/>
      <c r="CP22" s="417"/>
      <c r="CQ22" s="417"/>
      <c r="CR22" s="417"/>
      <c r="CS22" s="417"/>
      <c r="CT22" s="444"/>
      <c r="CV22" s="417"/>
      <c r="CW22" s="417"/>
      <c r="CX22" s="417"/>
      <c r="CY22" s="417"/>
      <c r="CZ22" s="444"/>
      <c r="DB22" s="417"/>
      <c r="DC22" s="417"/>
      <c r="DD22" s="417"/>
      <c r="DE22" s="417"/>
      <c r="DF22" s="444"/>
      <c r="DH22" s="417"/>
      <c r="DI22" s="417"/>
      <c r="DJ22" s="417"/>
      <c r="DK22" s="417"/>
      <c r="DL22" s="444"/>
      <c r="DN22" s="417"/>
      <c r="DO22" s="417"/>
      <c r="DP22" s="417"/>
      <c r="DQ22" s="417"/>
      <c r="DR22" s="444"/>
      <c r="DT22" s="417"/>
      <c r="DU22" s="417"/>
      <c r="DV22" s="417"/>
      <c r="DW22" s="417"/>
      <c r="DX22" s="444"/>
      <c r="DZ22" s="417"/>
      <c r="EA22" s="417"/>
      <c r="EB22" s="417"/>
      <c r="EC22" s="417"/>
      <c r="ED22" s="444"/>
      <c r="EF22" s="417"/>
      <c r="EG22" s="417"/>
      <c r="EH22" s="417"/>
      <c r="EI22" s="417"/>
      <c r="EJ22" s="444"/>
      <c r="EL22" s="417"/>
      <c r="EM22" s="417"/>
      <c r="EN22" s="417"/>
      <c r="EO22" s="417"/>
      <c r="EP22" s="444"/>
      <c r="ER22" s="417"/>
      <c r="ES22" s="417"/>
      <c r="ET22" s="417"/>
      <c r="EU22" s="417"/>
      <c r="EV22" s="444"/>
      <c r="EX22" s="417"/>
      <c r="EY22" s="417"/>
      <c r="EZ22" s="417"/>
      <c r="FA22" s="417"/>
      <c r="FB22" s="444"/>
      <c r="FD22" s="417"/>
      <c r="FE22" s="417"/>
      <c r="FF22" s="417"/>
      <c r="FG22" s="417"/>
      <c r="FH22" s="444"/>
      <c r="FJ22" s="417"/>
      <c r="FK22" s="417"/>
      <c r="FL22" s="417"/>
      <c r="FM22" s="417"/>
      <c r="FN22" s="444"/>
      <c r="FP22" s="417"/>
      <c r="FQ22" s="417"/>
      <c r="FR22" s="417"/>
      <c r="FS22" s="417"/>
      <c r="FT22" s="444"/>
      <c r="FV22" s="417"/>
      <c r="FW22" s="417"/>
      <c r="FX22" s="417"/>
      <c r="FY22" s="417"/>
      <c r="FZ22" s="444"/>
      <c r="GB22" s="417"/>
      <c r="GC22" s="417"/>
      <c r="GD22" s="417"/>
      <c r="GE22" s="417"/>
      <c r="GF22" s="444"/>
      <c r="GH22" s="417"/>
      <c r="GI22" s="417"/>
      <c r="GJ22" s="417"/>
      <c r="GK22" s="417"/>
      <c r="GL22" s="444"/>
      <c r="GN22" s="417"/>
      <c r="GO22" s="417"/>
      <c r="GP22" s="417"/>
      <c r="GQ22" s="417"/>
      <c r="GR22" s="444"/>
      <c r="GT22" s="417"/>
      <c r="GU22" s="417"/>
      <c r="GV22" s="417"/>
      <c r="GW22" s="417"/>
      <c r="GX22" s="444"/>
      <c r="GZ22" s="417"/>
      <c r="HA22" s="417"/>
      <c r="HB22" s="417"/>
      <c r="HC22" s="417"/>
      <c r="HD22" s="444"/>
      <c r="HF22" s="417"/>
      <c r="HG22" s="417"/>
      <c r="HH22" s="417"/>
      <c r="HI22" s="417"/>
      <c r="HJ22" s="444"/>
      <c r="HL22" s="412"/>
      <c r="HM22" s="412"/>
      <c r="HN22" s="412"/>
      <c r="HO22" s="412"/>
      <c r="HP22" s="412"/>
      <c r="HR22" s="417"/>
      <c r="HS22" s="417"/>
      <c r="HT22" s="417"/>
      <c r="HU22" s="417"/>
      <c r="HV22" s="417"/>
      <c r="HX22" s="417"/>
      <c r="HY22" s="417"/>
      <c r="HZ22" s="417"/>
      <c r="IA22" s="417"/>
      <c r="IB22" s="417"/>
    </row>
    <row r="23" spans="2:236" s="229" customFormat="1" ht="11.25">
      <c r="B23" s="412"/>
      <c r="C23" s="412"/>
      <c r="D23" s="412"/>
      <c r="E23" s="412"/>
      <c r="F23" s="412"/>
      <c r="H23" s="412"/>
      <c r="I23" s="412"/>
      <c r="J23" s="412"/>
      <c r="K23" s="412"/>
      <c r="M23" s="412"/>
      <c r="N23" s="412"/>
      <c r="O23" s="412"/>
      <c r="P23" s="412"/>
      <c r="R23" s="412"/>
      <c r="S23" s="417"/>
      <c r="T23" s="425"/>
      <c r="U23" s="428"/>
      <c r="W23" s="412"/>
      <c r="X23" s="417"/>
      <c r="Y23" s="425"/>
      <c r="Z23" s="428"/>
      <c r="AB23" s="412"/>
      <c r="AC23" s="417"/>
      <c r="AD23" s="425"/>
      <c r="AE23" s="428"/>
      <c r="AG23" s="429"/>
      <c r="AH23" s="417"/>
      <c r="AI23" s="425"/>
      <c r="AJ23" s="428"/>
      <c r="AL23" s="412"/>
      <c r="AM23" s="412"/>
      <c r="AN23" s="412"/>
      <c r="AO23" s="418"/>
      <c r="AQ23" s="412"/>
      <c r="AR23" s="412"/>
      <c r="AS23" s="412"/>
      <c r="AT23" s="418"/>
      <c r="AV23" s="412"/>
      <c r="AW23" s="412"/>
      <c r="AX23" s="412"/>
      <c r="AY23" s="412"/>
      <c r="BA23" s="412"/>
      <c r="BB23" s="412"/>
      <c r="BC23" s="412"/>
      <c r="BD23" s="418"/>
      <c r="BF23" s="412"/>
      <c r="BG23" s="412"/>
      <c r="BH23" s="412"/>
      <c r="BI23" s="412"/>
      <c r="BJ23" s="418"/>
      <c r="BL23" s="412"/>
      <c r="BM23" s="412"/>
      <c r="BN23" s="412"/>
      <c r="BO23" s="412"/>
      <c r="BP23" s="418"/>
      <c r="BR23" s="412"/>
      <c r="BS23" s="412"/>
      <c r="BT23" s="417"/>
      <c r="BU23" s="427"/>
      <c r="BV23" s="430"/>
      <c r="BX23" s="412"/>
      <c r="BY23" s="412"/>
      <c r="BZ23" s="417"/>
      <c r="CA23" s="427"/>
      <c r="CB23" s="430"/>
      <c r="CD23" s="412"/>
      <c r="CE23" s="412"/>
      <c r="CF23" s="414"/>
      <c r="CG23" s="414"/>
      <c r="CH23" s="445"/>
      <c r="CJ23" s="412"/>
      <c r="CK23" s="412"/>
      <c r="CL23" s="412"/>
      <c r="CM23" s="412"/>
      <c r="CN23" s="446"/>
      <c r="CP23" s="412"/>
      <c r="CQ23" s="412"/>
      <c r="CR23" s="412"/>
      <c r="CS23" s="412"/>
      <c r="CT23" s="446"/>
      <c r="CV23" s="412"/>
      <c r="CW23" s="412"/>
      <c r="CX23" s="412"/>
      <c r="CY23" s="412"/>
      <c r="CZ23" s="446"/>
      <c r="DB23" s="412"/>
      <c r="DC23" s="412"/>
      <c r="DD23" s="412"/>
      <c r="DE23" s="412"/>
      <c r="DF23" s="446"/>
      <c r="DH23" s="412"/>
      <c r="DI23" s="412"/>
      <c r="DJ23" s="412"/>
      <c r="DK23" s="412"/>
      <c r="DL23" s="446"/>
      <c r="DN23" s="412"/>
      <c r="DO23" s="412"/>
      <c r="DP23" s="412"/>
      <c r="DQ23" s="412"/>
      <c r="DR23" s="446"/>
      <c r="DT23" s="412"/>
      <c r="DU23" s="412"/>
      <c r="DV23" s="412"/>
      <c r="DW23" s="412"/>
      <c r="DX23" s="446"/>
      <c r="DZ23" s="412"/>
      <c r="EA23" s="412"/>
      <c r="EB23" s="412"/>
      <c r="EC23" s="412"/>
      <c r="ED23" s="446"/>
      <c r="EF23" s="412"/>
      <c r="EG23" s="412"/>
      <c r="EH23" s="412"/>
      <c r="EI23" s="412"/>
      <c r="EJ23" s="446"/>
      <c r="EL23" s="412"/>
      <c r="EM23" s="412"/>
      <c r="EN23" s="412"/>
      <c r="EO23" s="412"/>
      <c r="EP23" s="446"/>
      <c r="ER23" s="412"/>
      <c r="ES23" s="412"/>
      <c r="ET23" s="412"/>
      <c r="EU23" s="412"/>
      <c r="EV23" s="446"/>
      <c r="EX23" s="412"/>
      <c r="EY23" s="412"/>
      <c r="EZ23" s="412"/>
      <c r="FA23" s="412"/>
      <c r="FB23" s="446"/>
      <c r="FD23" s="412"/>
      <c r="FE23" s="412"/>
      <c r="FF23" s="412"/>
      <c r="FG23" s="412"/>
      <c r="FH23" s="446"/>
      <c r="FJ23" s="412"/>
      <c r="FK23" s="412"/>
      <c r="FL23" s="412"/>
      <c r="FM23" s="412"/>
      <c r="FN23" s="446"/>
      <c r="FP23" s="412"/>
      <c r="FQ23" s="412"/>
      <c r="FR23" s="412"/>
      <c r="FS23" s="412"/>
      <c r="FT23" s="446"/>
      <c r="FV23" s="412"/>
      <c r="FW23" s="412"/>
      <c r="FX23" s="412"/>
      <c r="FY23" s="412"/>
      <c r="FZ23" s="446"/>
      <c r="GB23" s="412"/>
      <c r="GC23" s="412"/>
      <c r="GD23" s="412"/>
      <c r="GE23" s="412"/>
      <c r="GF23" s="446"/>
      <c r="GH23" s="412"/>
      <c r="GI23" s="412"/>
      <c r="GJ23" s="412"/>
      <c r="GK23" s="412"/>
      <c r="GL23" s="446"/>
      <c r="GN23" s="412"/>
      <c r="GO23" s="412"/>
      <c r="GP23" s="412"/>
      <c r="GQ23" s="412"/>
      <c r="GR23" s="446"/>
      <c r="GT23" s="412"/>
      <c r="GU23" s="412"/>
      <c r="GV23" s="412"/>
      <c r="GW23" s="412"/>
      <c r="GX23" s="446"/>
      <c r="GZ23" s="412"/>
      <c r="HA23" s="412"/>
      <c r="HB23" s="412"/>
      <c r="HC23" s="412"/>
      <c r="HD23" s="446"/>
      <c r="HF23" s="412"/>
      <c r="HG23" s="412"/>
      <c r="HH23" s="412"/>
      <c r="HI23" s="412"/>
      <c r="HJ23" s="446"/>
      <c r="HL23" s="412"/>
      <c r="HM23" s="412"/>
      <c r="HN23" s="412"/>
      <c r="HO23" s="412"/>
      <c r="HP23" s="412"/>
      <c r="HR23" s="412"/>
      <c r="HS23" s="412"/>
      <c r="HT23" s="412"/>
      <c r="HU23" s="412"/>
      <c r="HV23" s="412"/>
      <c r="HX23" s="412"/>
      <c r="HY23" s="412"/>
      <c r="HZ23" s="412"/>
      <c r="IA23" s="412"/>
      <c r="IB23" s="412"/>
    </row>
    <row r="24" spans="2:236" s="229" customFormat="1" ht="11.25">
      <c r="B24" s="412"/>
      <c r="C24" s="412"/>
      <c r="D24" s="412"/>
      <c r="E24" s="412"/>
      <c r="F24" s="412"/>
      <c r="H24" s="412"/>
      <c r="I24" s="412"/>
      <c r="J24" s="412"/>
      <c r="K24" s="412"/>
      <c r="M24" s="412"/>
      <c r="N24" s="412"/>
      <c r="O24" s="412"/>
      <c r="P24" s="412"/>
      <c r="R24" s="412"/>
      <c r="S24" s="412"/>
      <c r="T24" s="431"/>
      <c r="U24" s="431"/>
      <c r="W24" s="412"/>
      <c r="X24" s="412"/>
      <c r="Y24" s="431"/>
      <c r="Z24" s="431"/>
      <c r="AB24" s="412"/>
      <c r="AC24" s="412"/>
      <c r="AD24" s="431"/>
      <c r="AE24" s="431"/>
      <c r="AG24" s="412"/>
      <c r="AH24" s="412"/>
      <c r="AI24" s="431"/>
      <c r="AJ24" s="431"/>
      <c r="AL24" s="412"/>
      <c r="AM24" s="412"/>
      <c r="AN24" s="412"/>
      <c r="AO24" s="412"/>
      <c r="AQ24" s="412"/>
      <c r="AR24" s="412"/>
      <c r="AS24" s="412"/>
      <c r="AT24" s="412"/>
      <c r="AV24" s="412"/>
      <c r="AW24" s="412"/>
      <c r="AX24" s="412"/>
      <c r="AY24" s="412"/>
      <c r="BA24" s="412"/>
      <c r="BB24" s="412"/>
      <c r="BC24" s="412"/>
      <c r="BD24" s="412"/>
      <c r="BF24" s="412"/>
      <c r="BG24" s="412"/>
      <c r="BH24" s="412"/>
      <c r="BI24" s="412"/>
      <c r="BJ24" s="412"/>
      <c r="BL24" s="412"/>
      <c r="BM24" s="412"/>
      <c r="BN24" s="412"/>
      <c r="BO24" s="412"/>
      <c r="BP24" s="412"/>
      <c r="BR24" s="412"/>
      <c r="BS24" s="412"/>
      <c r="BT24" s="412"/>
      <c r="BU24" s="432"/>
      <c r="BV24" s="412"/>
      <c r="BX24" s="412"/>
      <c r="BY24" s="412"/>
      <c r="BZ24" s="412"/>
      <c r="CA24" s="432"/>
      <c r="CB24" s="412"/>
      <c r="CD24" s="412"/>
      <c r="CE24" s="412"/>
      <c r="CF24" s="414"/>
      <c r="CG24" s="414"/>
      <c r="CH24" s="414"/>
      <c r="CJ24" s="412"/>
      <c r="CK24" s="412"/>
      <c r="CL24" s="412"/>
      <c r="CM24" s="412"/>
      <c r="CN24" s="412"/>
      <c r="CP24" s="412"/>
      <c r="CQ24" s="412"/>
      <c r="CR24" s="412"/>
      <c r="CS24" s="412"/>
      <c r="CT24" s="412"/>
      <c r="CV24" s="412"/>
      <c r="CW24" s="412"/>
      <c r="CX24" s="412"/>
      <c r="CY24" s="412"/>
      <c r="CZ24" s="412"/>
      <c r="DB24" s="412"/>
      <c r="DC24" s="412"/>
      <c r="DD24" s="412"/>
      <c r="DE24" s="412"/>
      <c r="DF24" s="412"/>
      <c r="DH24" s="412"/>
      <c r="DI24" s="412"/>
      <c r="DJ24" s="412"/>
      <c r="DK24" s="412"/>
      <c r="DL24" s="412"/>
      <c r="DN24" s="412"/>
      <c r="DO24" s="412"/>
      <c r="DP24" s="412"/>
      <c r="DQ24" s="412"/>
      <c r="DR24" s="412"/>
      <c r="DT24" s="412"/>
      <c r="DU24" s="412"/>
      <c r="DV24" s="412"/>
      <c r="DW24" s="412"/>
      <c r="DX24" s="412"/>
      <c r="DZ24" s="412"/>
      <c r="EA24" s="412"/>
      <c r="EB24" s="412"/>
      <c r="EC24" s="412"/>
      <c r="ED24" s="412"/>
      <c r="EF24" s="412"/>
      <c r="EG24" s="412"/>
      <c r="EH24" s="412"/>
      <c r="EI24" s="412"/>
      <c r="EJ24" s="412"/>
      <c r="EL24" s="412"/>
      <c r="EM24" s="412"/>
      <c r="EN24" s="412"/>
      <c r="EO24" s="412"/>
      <c r="EP24" s="412"/>
      <c r="ER24" s="412"/>
      <c r="ES24" s="412"/>
      <c r="ET24" s="412"/>
      <c r="EU24" s="412"/>
      <c r="EV24" s="412"/>
      <c r="EX24" s="412"/>
      <c r="EY24" s="412"/>
      <c r="EZ24" s="412"/>
      <c r="FA24" s="412"/>
      <c r="FB24" s="412"/>
      <c r="FD24" s="412"/>
      <c r="FE24" s="412"/>
      <c r="FF24" s="412"/>
      <c r="FG24" s="412"/>
      <c r="FH24" s="412"/>
      <c r="FJ24" s="412"/>
      <c r="FK24" s="412"/>
      <c r="FL24" s="412"/>
      <c r="FM24" s="412"/>
      <c r="FN24" s="412"/>
      <c r="FP24" s="412"/>
      <c r="FQ24" s="412"/>
      <c r="FR24" s="412"/>
      <c r="FS24" s="412"/>
      <c r="FT24" s="412"/>
      <c r="FV24" s="412"/>
      <c r="FW24" s="412"/>
      <c r="FX24" s="412"/>
      <c r="FY24" s="412"/>
      <c r="FZ24" s="412"/>
      <c r="GB24" s="412"/>
      <c r="GC24" s="412"/>
      <c r="GD24" s="412"/>
      <c r="GE24" s="412"/>
      <c r="GF24" s="412"/>
      <c r="GH24" s="412"/>
      <c r="GI24" s="412"/>
      <c r="GJ24" s="412"/>
      <c r="GK24" s="412"/>
      <c r="GL24" s="412"/>
      <c r="GN24" s="412"/>
      <c r="GO24" s="412"/>
      <c r="GP24" s="412"/>
      <c r="GQ24" s="412"/>
      <c r="GR24" s="412"/>
      <c r="GT24" s="412"/>
      <c r="GU24" s="412"/>
      <c r="GV24" s="412"/>
      <c r="GW24" s="412"/>
      <c r="GX24" s="412"/>
      <c r="GZ24" s="412"/>
      <c r="HA24" s="412"/>
      <c r="HB24" s="412"/>
      <c r="HC24" s="412"/>
      <c r="HD24" s="412"/>
      <c r="HF24" s="412"/>
      <c r="HG24" s="412"/>
      <c r="HH24" s="412"/>
      <c r="HI24" s="412"/>
      <c r="HJ24" s="412"/>
      <c r="HR24" s="412"/>
      <c r="HS24" s="412"/>
      <c r="HT24" s="412"/>
      <c r="HU24" s="412"/>
      <c r="HV24" s="412"/>
      <c r="HX24" s="412"/>
      <c r="HY24" s="412"/>
      <c r="HZ24" s="412"/>
      <c r="IA24" s="412"/>
      <c r="IB24" s="412"/>
    </row>
    <row r="25" spans="2:236" s="229" customFormat="1" ht="11.25">
      <c r="B25" s="424" t="s">
        <v>139</v>
      </c>
      <c r="C25" s="424"/>
      <c r="D25" s="424"/>
      <c r="E25" s="424"/>
      <c r="F25" s="424"/>
      <c r="H25" s="424"/>
      <c r="I25" s="424"/>
      <c r="J25" s="424"/>
      <c r="K25" s="424"/>
      <c r="M25" s="424"/>
      <c r="N25" s="424"/>
      <c r="O25" s="424"/>
      <c r="P25" s="424"/>
      <c r="R25" s="424"/>
      <c r="S25" s="419"/>
      <c r="T25" s="419"/>
      <c r="U25" s="419"/>
      <c r="W25" s="424"/>
      <c r="X25" s="419"/>
      <c r="Y25" s="419"/>
      <c r="Z25" s="419"/>
      <c r="AB25" s="424"/>
      <c r="AC25" s="419"/>
      <c r="AD25" s="419"/>
      <c r="AE25" s="419"/>
      <c r="AG25" s="419"/>
      <c r="AH25" s="419"/>
      <c r="AI25" s="419"/>
      <c r="AJ25" s="419"/>
      <c r="AL25" s="419"/>
      <c r="AM25" s="419"/>
      <c r="AN25" s="419"/>
      <c r="AO25" s="420" t="s">
        <v>0</v>
      </c>
      <c r="AQ25" s="419"/>
      <c r="AR25" s="419"/>
      <c r="AS25" s="419"/>
      <c r="AT25" s="420" t="s">
        <v>0</v>
      </c>
      <c r="AV25" s="424"/>
      <c r="AW25" s="424"/>
      <c r="AX25" s="424"/>
      <c r="AY25" s="424"/>
      <c r="BA25" s="424"/>
      <c r="BB25" s="419"/>
      <c r="BC25" s="419"/>
      <c r="BD25" s="420" t="s">
        <v>0</v>
      </c>
      <c r="BF25" s="424"/>
      <c r="BG25" s="419"/>
      <c r="BH25" s="419"/>
      <c r="BI25" s="419"/>
      <c r="BJ25" s="420" t="s">
        <v>0</v>
      </c>
      <c r="BL25" s="424" t="s">
        <v>139</v>
      </c>
      <c r="BM25" s="419"/>
      <c r="BN25" s="419"/>
      <c r="BO25" s="419"/>
      <c r="BP25" s="420" t="s">
        <v>0</v>
      </c>
      <c r="BR25" s="424" t="s">
        <v>139</v>
      </c>
      <c r="BS25" s="419"/>
      <c r="BT25" s="419"/>
      <c r="BU25" s="419"/>
      <c r="BV25" s="419" t="s">
        <v>0</v>
      </c>
      <c r="BX25" s="424" t="s">
        <v>139</v>
      </c>
      <c r="BY25" s="419"/>
      <c r="BZ25" s="419"/>
      <c r="CA25" s="419"/>
      <c r="CB25" s="419"/>
      <c r="CD25" s="424" t="s">
        <v>139</v>
      </c>
      <c r="CE25" s="419"/>
      <c r="CF25" s="447"/>
      <c r="CG25" s="447"/>
      <c r="CH25" s="448"/>
      <c r="CJ25" s="424" t="s">
        <v>139</v>
      </c>
      <c r="CK25" s="419"/>
      <c r="CL25" s="419"/>
      <c r="CM25" s="419"/>
      <c r="CN25" s="420" t="s">
        <v>0</v>
      </c>
      <c r="CP25" s="424" t="s">
        <v>139</v>
      </c>
      <c r="CQ25" s="419"/>
      <c r="CR25" s="419"/>
      <c r="CS25" s="419"/>
      <c r="CT25" s="420" t="s">
        <v>0</v>
      </c>
      <c r="CV25" s="424" t="s">
        <v>139</v>
      </c>
      <c r="CW25" s="419"/>
      <c r="CX25" s="419"/>
      <c r="CY25" s="419"/>
      <c r="CZ25" s="420" t="s">
        <v>0</v>
      </c>
      <c r="DB25" s="424" t="s">
        <v>139</v>
      </c>
      <c r="DC25" s="419"/>
      <c r="DD25" s="419"/>
      <c r="DE25" s="419"/>
      <c r="DF25" s="420" t="s">
        <v>0</v>
      </c>
      <c r="DH25" s="424" t="s">
        <v>139</v>
      </c>
      <c r="DI25" s="419"/>
      <c r="DJ25" s="419"/>
      <c r="DK25" s="419"/>
      <c r="DL25" s="420" t="s">
        <v>0</v>
      </c>
      <c r="DN25" s="424" t="s">
        <v>139</v>
      </c>
      <c r="DO25" s="419"/>
      <c r="DP25" s="419"/>
      <c r="DQ25" s="419"/>
      <c r="DR25" s="420" t="s">
        <v>0</v>
      </c>
      <c r="DT25" s="424" t="s">
        <v>139</v>
      </c>
      <c r="DU25" s="419"/>
      <c r="DV25" s="419"/>
      <c r="DW25" s="419"/>
      <c r="DX25" s="420" t="s">
        <v>0</v>
      </c>
      <c r="DZ25" s="424" t="s">
        <v>139</v>
      </c>
      <c r="EA25" s="419"/>
      <c r="EB25" s="419"/>
      <c r="EC25" s="419"/>
      <c r="ED25" s="420" t="s">
        <v>0</v>
      </c>
      <c r="EF25" s="424" t="s">
        <v>139</v>
      </c>
      <c r="EG25" s="419"/>
      <c r="EH25" s="419"/>
      <c r="EI25" s="419"/>
      <c r="EJ25" s="420"/>
      <c r="EL25" s="424" t="s">
        <v>139</v>
      </c>
      <c r="EM25" s="419"/>
      <c r="EN25" s="419"/>
      <c r="EO25" s="419"/>
      <c r="EP25" s="420" t="s">
        <v>0</v>
      </c>
      <c r="ER25" s="424" t="s">
        <v>139</v>
      </c>
      <c r="ES25" s="419"/>
      <c r="ET25" s="419"/>
      <c r="EU25" s="419"/>
      <c r="EV25" s="420" t="s">
        <v>0</v>
      </c>
      <c r="EX25" s="424" t="s">
        <v>139</v>
      </c>
      <c r="EY25" s="419"/>
      <c r="EZ25" s="419"/>
      <c r="FA25" s="419"/>
      <c r="FB25" s="420" t="s">
        <v>0</v>
      </c>
      <c r="FD25" s="424" t="s">
        <v>139</v>
      </c>
      <c r="FE25" s="419"/>
      <c r="FF25" s="419"/>
      <c r="FG25" s="419"/>
      <c r="FH25" s="420"/>
      <c r="FJ25" s="424" t="s">
        <v>139</v>
      </c>
      <c r="FK25" s="419"/>
      <c r="FL25" s="419"/>
      <c r="FM25" s="419"/>
      <c r="FN25" s="420"/>
      <c r="FP25" s="424" t="s">
        <v>139</v>
      </c>
      <c r="FQ25" s="419"/>
      <c r="FR25" s="419"/>
      <c r="FS25" s="419"/>
      <c r="FT25" s="420" t="s">
        <v>0</v>
      </c>
      <c r="FV25" s="424" t="s">
        <v>139</v>
      </c>
      <c r="FW25" s="419"/>
      <c r="FX25" s="419"/>
      <c r="FY25" s="419"/>
      <c r="FZ25" s="420"/>
      <c r="GB25" s="424" t="s">
        <v>139</v>
      </c>
      <c r="GC25" s="419"/>
      <c r="GD25" s="419"/>
      <c r="GE25" s="419"/>
      <c r="GF25" s="420"/>
      <c r="GH25" s="424" t="s">
        <v>139</v>
      </c>
      <c r="GI25" s="419"/>
      <c r="GJ25" s="419"/>
      <c r="GK25" s="419"/>
      <c r="GL25" s="420" t="s">
        <v>0</v>
      </c>
      <c r="GN25" s="424" t="s">
        <v>139</v>
      </c>
      <c r="GO25" s="419"/>
      <c r="GP25" s="419"/>
      <c r="GQ25" s="419"/>
      <c r="GR25" s="420"/>
      <c r="GT25" s="424" t="s">
        <v>139</v>
      </c>
      <c r="GU25" s="419"/>
      <c r="GV25" s="419"/>
      <c r="GW25" s="419"/>
      <c r="GX25" s="420" t="s">
        <v>0</v>
      </c>
      <c r="GZ25" s="424" t="s">
        <v>139</v>
      </c>
      <c r="HA25" s="419"/>
      <c r="HB25" s="419"/>
      <c r="HC25" s="419"/>
      <c r="HD25" s="420" t="s">
        <v>0</v>
      </c>
      <c r="HF25" s="424" t="s">
        <v>139</v>
      </c>
      <c r="HG25" s="419"/>
      <c r="HH25" s="419"/>
      <c r="HI25" s="419"/>
      <c r="HJ25" s="420" t="s">
        <v>0</v>
      </c>
      <c r="HL25" s="424" t="s">
        <v>139</v>
      </c>
      <c r="HM25" s="419"/>
      <c r="HN25" s="419"/>
      <c r="HO25" s="419"/>
      <c r="HP25" s="420" t="s">
        <v>0</v>
      </c>
      <c r="HR25" s="424" t="s">
        <v>139</v>
      </c>
      <c r="HS25" s="419"/>
      <c r="HT25" s="419"/>
      <c r="HU25" s="419"/>
      <c r="HV25" s="420" t="s">
        <v>0</v>
      </c>
      <c r="HX25" s="424" t="s">
        <v>139</v>
      </c>
      <c r="HY25" s="419"/>
      <c r="HZ25" s="419"/>
      <c r="IA25" s="419"/>
      <c r="IB25" s="420" t="s">
        <v>0</v>
      </c>
    </row>
    <row r="26" spans="2:236" s="229" customFormat="1" ht="11.25">
      <c r="B26" s="410"/>
      <c r="C26" s="450"/>
      <c r="D26" s="542" t="s">
        <v>119</v>
      </c>
      <c r="E26" s="542"/>
      <c r="F26" s="542"/>
      <c r="H26" s="450"/>
      <c r="I26" s="542" t="s">
        <v>119</v>
      </c>
      <c r="J26" s="542"/>
      <c r="K26" s="542"/>
      <c r="M26" s="450"/>
      <c r="N26" s="542" t="s">
        <v>119</v>
      </c>
      <c r="O26" s="542"/>
      <c r="P26" s="542"/>
      <c r="R26" s="450"/>
      <c r="S26" s="542" t="s">
        <v>119</v>
      </c>
      <c r="T26" s="542"/>
      <c r="U26" s="542"/>
      <c r="W26" s="450"/>
      <c r="X26" s="542" t="s">
        <v>119</v>
      </c>
      <c r="Y26" s="542"/>
      <c r="Z26" s="542"/>
      <c r="AB26" s="410"/>
      <c r="AC26" s="542" t="s">
        <v>119</v>
      </c>
      <c r="AD26" s="542"/>
      <c r="AE26" s="542"/>
      <c r="AG26" s="410"/>
      <c r="AH26" s="542" t="s">
        <v>119</v>
      </c>
      <c r="AI26" s="542"/>
      <c r="AJ26" s="542"/>
      <c r="AL26" s="410"/>
      <c r="AM26" s="542" t="s">
        <v>119</v>
      </c>
      <c r="AN26" s="542"/>
      <c r="AO26" s="542"/>
      <c r="AQ26" s="410"/>
      <c r="AR26" s="542" t="s">
        <v>119</v>
      </c>
      <c r="AS26" s="542"/>
      <c r="AT26" s="542"/>
      <c r="AV26" s="410"/>
      <c r="AW26" s="542" t="s">
        <v>119</v>
      </c>
      <c r="AX26" s="542"/>
      <c r="AY26" s="542"/>
      <c r="BA26" s="410"/>
      <c r="BB26" s="542" t="s">
        <v>119</v>
      </c>
      <c r="BC26" s="542"/>
      <c r="BD26" s="542"/>
      <c r="BF26" s="410"/>
      <c r="BG26" s="410"/>
      <c r="BH26" s="542" t="s">
        <v>119</v>
      </c>
      <c r="BI26" s="542"/>
      <c r="BJ26" s="542"/>
      <c r="BL26" s="410"/>
      <c r="BM26" s="410"/>
      <c r="BN26" s="542" t="s">
        <v>119</v>
      </c>
      <c r="BO26" s="542"/>
      <c r="BP26" s="542"/>
      <c r="BR26" s="410"/>
      <c r="BS26" s="410"/>
      <c r="BT26" s="542" t="s">
        <v>119</v>
      </c>
      <c r="BU26" s="542"/>
      <c r="BV26" s="542"/>
      <c r="BX26" s="410"/>
      <c r="BY26" s="410"/>
      <c r="BZ26" s="542" t="s">
        <v>119</v>
      </c>
      <c r="CA26" s="542"/>
      <c r="CB26" s="542"/>
      <c r="CD26" s="410"/>
      <c r="CE26" s="410"/>
      <c r="CF26" s="543" t="s">
        <v>119</v>
      </c>
      <c r="CG26" s="543"/>
      <c r="CH26" s="543"/>
      <c r="CJ26" s="410"/>
      <c r="CK26" s="410"/>
      <c r="CL26" s="542" t="s">
        <v>119</v>
      </c>
      <c r="CM26" s="542"/>
      <c r="CN26" s="542"/>
      <c r="CP26" s="410"/>
      <c r="CQ26" s="410"/>
      <c r="CR26" s="542" t="s">
        <v>119</v>
      </c>
      <c r="CS26" s="542"/>
      <c r="CT26" s="542"/>
      <c r="CV26" s="410"/>
      <c r="CW26" s="410"/>
      <c r="CX26" s="423" t="s">
        <v>119</v>
      </c>
      <c r="CY26" s="423"/>
      <c r="CZ26" s="423"/>
      <c r="DB26" s="410"/>
      <c r="DC26" s="410"/>
      <c r="DD26" s="423" t="s">
        <v>119</v>
      </c>
      <c r="DE26" s="423"/>
      <c r="DF26" s="423"/>
      <c r="DH26" s="410"/>
      <c r="DI26" s="410"/>
      <c r="DJ26" s="423" t="s">
        <v>119</v>
      </c>
      <c r="DK26" s="423"/>
      <c r="DL26" s="423"/>
      <c r="DN26" s="410"/>
      <c r="DO26" s="410"/>
      <c r="DP26" s="423" t="s">
        <v>119</v>
      </c>
      <c r="DQ26" s="423"/>
      <c r="DR26" s="423"/>
      <c r="DT26" s="410"/>
      <c r="DU26" s="410"/>
      <c r="DV26" s="423" t="s">
        <v>119</v>
      </c>
      <c r="DW26" s="423"/>
      <c r="DX26" s="423"/>
      <c r="DZ26" s="410"/>
      <c r="EA26" s="410"/>
      <c r="EB26" s="423" t="s">
        <v>119</v>
      </c>
      <c r="EC26" s="423"/>
      <c r="ED26" s="423"/>
      <c r="EF26" s="410"/>
      <c r="EG26" s="410"/>
      <c r="EH26" s="423" t="s">
        <v>119</v>
      </c>
      <c r="EI26" s="423"/>
      <c r="EJ26" s="423"/>
      <c r="EL26" s="410"/>
      <c r="EM26" s="410"/>
      <c r="EN26" s="423" t="s">
        <v>119</v>
      </c>
      <c r="EO26" s="423"/>
      <c r="EP26" s="423"/>
      <c r="ER26" s="410"/>
      <c r="ES26" s="410"/>
      <c r="ET26" s="423" t="s">
        <v>119</v>
      </c>
      <c r="EU26" s="423"/>
      <c r="EV26" s="423"/>
      <c r="EX26" s="410"/>
      <c r="EY26" s="410"/>
      <c r="EZ26" s="423" t="s">
        <v>119</v>
      </c>
      <c r="FA26" s="423"/>
      <c r="FB26" s="423"/>
      <c r="FD26" s="410"/>
      <c r="FE26" s="410"/>
      <c r="FF26" s="423" t="s">
        <v>119</v>
      </c>
      <c r="FG26" s="423"/>
      <c r="FH26" s="423"/>
      <c r="FJ26" s="410"/>
      <c r="FK26" s="410"/>
      <c r="FL26" s="423" t="s">
        <v>119</v>
      </c>
      <c r="FM26" s="423"/>
      <c r="FN26" s="423"/>
      <c r="FP26" s="410"/>
      <c r="FQ26" s="410"/>
      <c r="FR26" s="423" t="s">
        <v>119</v>
      </c>
      <c r="FS26" s="423"/>
      <c r="FT26" s="423"/>
      <c r="FV26" s="410"/>
      <c r="FW26" s="410"/>
      <c r="FX26" s="423" t="s">
        <v>119</v>
      </c>
      <c r="FY26" s="423"/>
      <c r="FZ26" s="423"/>
      <c r="GB26" s="410"/>
      <c r="GC26" s="410"/>
      <c r="GD26" s="423" t="s">
        <v>119</v>
      </c>
      <c r="GE26" s="423"/>
      <c r="GF26" s="423"/>
      <c r="GH26" s="410"/>
      <c r="GI26" s="410"/>
      <c r="GJ26" s="423" t="s">
        <v>119</v>
      </c>
      <c r="GK26" s="423"/>
      <c r="GL26" s="423"/>
      <c r="GN26" s="410"/>
      <c r="GO26" s="410"/>
      <c r="GP26" s="423" t="s">
        <v>119</v>
      </c>
      <c r="GQ26" s="423"/>
      <c r="GR26" s="423"/>
      <c r="GT26" s="410"/>
      <c r="GU26" s="410"/>
      <c r="GV26" s="423" t="s">
        <v>119</v>
      </c>
      <c r="GW26" s="423"/>
      <c r="GX26" s="423"/>
      <c r="GZ26" s="410"/>
      <c r="HA26" s="410"/>
      <c r="HB26" s="423" t="s">
        <v>119</v>
      </c>
      <c r="HC26" s="423"/>
      <c r="HD26" s="423"/>
      <c r="HF26" s="410"/>
      <c r="HG26" s="410"/>
      <c r="HH26" s="423" t="s">
        <v>119</v>
      </c>
      <c r="HI26" s="423"/>
      <c r="HJ26" s="423"/>
      <c r="HL26" s="410"/>
      <c r="HM26" s="410"/>
      <c r="HN26" s="423" t="s">
        <v>119</v>
      </c>
      <c r="HO26" s="423"/>
      <c r="HP26" s="423"/>
      <c r="HR26" s="410"/>
      <c r="HS26" s="410"/>
      <c r="HT26" s="423" t="s">
        <v>119</v>
      </c>
      <c r="HU26" s="423"/>
      <c r="HV26" s="423"/>
      <c r="HX26" s="410"/>
      <c r="HY26" s="410"/>
      <c r="HZ26" s="423" t="s">
        <v>119</v>
      </c>
      <c r="IA26" s="423"/>
      <c r="IB26" s="423"/>
    </row>
    <row r="27" spans="2:236" s="229" customFormat="1" ht="11.25">
      <c r="B27" s="410" t="s">
        <v>48</v>
      </c>
      <c r="C27" s="450" t="s">
        <v>120</v>
      </c>
      <c r="D27" s="411" t="s">
        <v>121</v>
      </c>
      <c r="E27" s="411" t="s">
        <v>122</v>
      </c>
      <c r="F27" s="411" t="s">
        <v>123</v>
      </c>
      <c r="H27" s="450" t="s">
        <v>120</v>
      </c>
      <c r="I27" s="411" t="s">
        <v>121</v>
      </c>
      <c r="J27" s="411" t="s">
        <v>122</v>
      </c>
      <c r="K27" s="411" t="s">
        <v>123</v>
      </c>
      <c r="M27" s="450" t="s">
        <v>120</v>
      </c>
      <c r="N27" s="411" t="s">
        <v>121</v>
      </c>
      <c r="O27" s="411" t="s">
        <v>122</v>
      </c>
      <c r="P27" s="411" t="s">
        <v>123</v>
      </c>
      <c r="R27" s="450" t="s">
        <v>120</v>
      </c>
      <c r="S27" s="411" t="s">
        <v>121</v>
      </c>
      <c r="T27" s="411" t="s">
        <v>122</v>
      </c>
      <c r="U27" s="411" t="s">
        <v>123</v>
      </c>
      <c r="W27" s="450" t="s">
        <v>120</v>
      </c>
      <c r="X27" s="411" t="s">
        <v>121</v>
      </c>
      <c r="Y27" s="411" t="s">
        <v>122</v>
      </c>
      <c r="Z27" s="411" t="s">
        <v>123</v>
      </c>
      <c r="AB27" s="410" t="s">
        <v>120</v>
      </c>
      <c r="AC27" s="411" t="s">
        <v>121</v>
      </c>
      <c r="AD27" s="411" t="s">
        <v>122</v>
      </c>
      <c r="AE27" s="411" t="s">
        <v>123</v>
      </c>
      <c r="AG27" s="410" t="s">
        <v>120</v>
      </c>
      <c r="AH27" s="411" t="s">
        <v>121</v>
      </c>
      <c r="AI27" s="411" t="s">
        <v>122</v>
      </c>
      <c r="AJ27" s="411" t="s">
        <v>123</v>
      </c>
      <c r="AL27" s="410" t="s">
        <v>120</v>
      </c>
      <c r="AM27" s="411" t="s">
        <v>121</v>
      </c>
      <c r="AN27" s="411" t="s">
        <v>122</v>
      </c>
      <c r="AO27" s="411" t="s">
        <v>123</v>
      </c>
      <c r="AQ27" s="410" t="s">
        <v>120</v>
      </c>
      <c r="AR27" s="411" t="s">
        <v>121</v>
      </c>
      <c r="AS27" s="411" t="s">
        <v>122</v>
      </c>
      <c r="AT27" s="411" t="s">
        <v>123</v>
      </c>
      <c r="AV27" s="410" t="s">
        <v>120</v>
      </c>
      <c r="AW27" s="411" t="s">
        <v>121</v>
      </c>
      <c r="AX27" s="411" t="s">
        <v>122</v>
      </c>
      <c r="AY27" s="411" t="s">
        <v>123</v>
      </c>
      <c r="BA27" s="410" t="s">
        <v>120</v>
      </c>
      <c r="BB27" s="411" t="s">
        <v>121</v>
      </c>
      <c r="BC27" s="411" t="s">
        <v>122</v>
      </c>
      <c r="BD27" s="411" t="s">
        <v>123</v>
      </c>
      <c r="BF27" s="410" t="s">
        <v>48</v>
      </c>
      <c r="BG27" s="410" t="s">
        <v>120</v>
      </c>
      <c r="BH27" s="411" t="s">
        <v>121</v>
      </c>
      <c r="BI27" s="411" t="s">
        <v>122</v>
      </c>
      <c r="BJ27" s="411" t="s">
        <v>123</v>
      </c>
      <c r="BL27" s="410" t="s">
        <v>48</v>
      </c>
      <c r="BM27" s="410" t="s">
        <v>120</v>
      </c>
      <c r="BN27" s="411" t="s">
        <v>121</v>
      </c>
      <c r="BO27" s="411" t="s">
        <v>122</v>
      </c>
      <c r="BP27" s="411" t="s">
        <v>123</v>
      </c>
      <c r="BR27" s="410" t="s">
        <v>48</v>
      </c>
      <c r="BS27" s="410" t="s">
        <v>120</v>
      </c>
      <c r="BT27" s="411" t="s">
        <v>121</v>
      </c>
      <c r="BU27" s="411" t="s">
        <v>122</v>
      </c>
      <c r="BV27" s="411" t="s">
        <v>123</v>
      </c>
      <c r="BX27" s="410" t="s">
        <v>48</v>
      </c>
      <c r="BY27" s="410" t="s">
        <v>120</v>
      </c>
      <c r="BZ27" s="411" t="s">
        <v>121</v>
      </c>
      <c r="CA27" s="411" t="s">
        <v>122</v>
      </c>
      <c r="CB27" s="411" t="s">
        <v>123</v>
      </c>
      <c r="CD27" s="410" t="s">
        <v>48</v>
      </c>
      <c r="CE27" s="410" t="s">
        <v>120</v>
      </c>
      <c r="CF27" s="449" t="s">
        <v>121</v>
      </c>
      <c r="CG27" s="449" t="s">
        <v>122</v>
      </c>
      <c r="CH27" s="449" t="s">
        <v>123</v>
      </c>
      <c r="CJ27" s="410" t="s">
        <v>48</v>
      </c>
      <c r="CK27" s="410" t="s">
        <v>120</v>
      </c>
      <c r="CL27" s="411" t="s">
        <v>121</v>
      </c>
      <c r="CM27" s="411" t="s">
        <v>122</v>
      </c>
      <c r="CN27" s="411" t="s">
        <v>123</v>
      </c>
      <c r="CP27" s="410" t="s">
        <v>48</v>
      </c>
      <c r="CQ27" s="410" t="s">
        <v>120</v>
      </c>
      <c r="CR27" s="411" t="s">
        <v>121</v>
      </c>
      <c r="CS27" s="411" t="s">
        <v>122</v>
      </c>
      <c r="CT27" s="411" t="s">
        <v>123</v>
      </c>
      <c r="CV27" s="410" t="s">
        <v>48</v>
      </c>
      <c r="CW27" s="410" t="s">
        <v>120</v>
      </c>
      <c r="CX27" s="411" t="s">
        <v>121</v>
      </c>
      <c r="CY27" s="411" t="s">
        <v>122</v>
      </c>
      <c r="CZ27" s="411" t="s">
        <v>123</v>
      </c>
      <c r="DB27" s="410" t="s">
        <v>48</v>
      </c>
      <c r="DC27" s="410" t="s">
        <v>120</v>
      </c>
      <c r="DD27" s="411" t="s">
        <v>121</v>
      </c>
      <c r="DE27" s="411" t="s">
        <v>122</v>
      </c>
      <c r="DF27" s="411" t="s">
        <v>123</v>
      </c>
      <c r="DH27" s="410" t="s">
        <v>48</v>
      </c>
      <c r="DI27" s="410" t="s">
        <v>120</v>
      </c>
      <c r="DJ27" s="411" t="s">
        <v>121</v>
      </c>
      <c r="DK27" s="411" t="s">
        <v>122</v>
      </c>
      <c r="DL27" s="411" t="s">
        <v>123</v>
      </c>
      <c r="DN27" s="410" t="s">
        <v>48</v>
      </c>
      <c r="DO27" s="410" t="s">
        <v>120</v>
      </c>
      <c r="DP27" s="411" t="s">
        <v>121</v>
      </c>
      <c r="DQ27" s="411" t="s">
        <v>122</v>
      </c>
      <c r="DR27" s="411" t="s">
        <v>123</v>
      </c>
      <c r="DT27" s="410" t="s">
        <v>48</v>
      </c>
      <c r="DU27" s="410" t="s">
        <v>120</v>
      </c>
      <c r="DV27" s="411" t="s">
        <v>121</v>
      </c>
      <c r="DW27" s="411" t="s">
        <v>122</v>
      </c>
      <c r="DX27" s="411" t="s">
        <v>123</v>
      </c>
      <c r="DZ27" s="410" t="s">
        <v>48</v>
      </c>
      <c r="EA27" s="410" t="s">
        <v>120</v>
      </c>
      <c r="EB27" s="411" t="s">
        <v>121</v>
      </c>
      <c r="EC27" s="411" t="s">
        <v>122</v>
      </c>
      <c r="ED27" s="411" t="s">
        <v>123</v>
      </c>
      <c r="EF27" s="410" t="s">
        <v>48</v>
      </c>
      <c r="EG27" s="410" t="s">
        <v>120</v>
      </c>
      <c r="EH27" s="411" t="s">
        <v>121</v>
      </c>
      <c r="EI27" s="411" t="s">
        <v>122</v>
      </c>
      <c r="EJ27" s="411" t="s">
        <v>123</v>
      </c>
      <c r="EL27" s="410" t="s">
        <v>48</v>
      </c>
      <c r="EM27" s="410" t="s">
        <v>120</v>
      </c>
      <c r="EN27" s="411" t="s">
        <v>121</v>
      </c>
      <c r="EO27" s="411" t="s">
        <v>122</v>
      </c>
      <c r="EP27" s="411" t="s">
        <v>123</v>
      </c>
      <c r="ER27" s="410" t="s">
        <v>48</v>
      </c>
      <c r="ES27" s="410" t="s">
        <v>120</v>
      </c>
      <c r="ET27" s="411" t="s">
        <v>121</v>
      </c>
      <c r="EU27" s="411" t="s">
        <v>122</v>
      </c>
      <c r="EV27" s="411" t="s">
        <v>123</v>
      </c>
      <c r="EX27" s="410" t="s">
        <v>48</v>
      </c>
      <c r="EY27" s="410" t="s">
        <v>120</v>
      </c>
      <c r="EZ27" s="411" t="s">
        <v>121</v>
      </c>
      <c r="FA27" s="411" t="s">
        <v>122</v>
      </c>
      <c r="FB27" s="411" t="s">
        <v>123</v>
      </c>
      <c r="FD27" s="410" t="s">
        <v>48</v>
      </c>
      <c r="FE27" s="410" t="s">
        <v>120</v>
      </c>
      <c r="FF27" s="411" t="s">
        <v>121</v>
      </c>
      <c r="FG27" s="411" t="s">
        <v>122</v>
      </c>
      <c r="FH27" s="411" t="s">
        <v>123</v>
      </c>
      <c r="FJ27" s="410" t="s">
        <v>48</v>
      </c>
      <c r="FK27" s="410" t="s">
        <v>120</v>
      </c>
      <c r="FL27" s="411" t="s">
        <v>121</v>
      </c>
      <c r="FM27" s="411" t="s">
        <v>122</v>
      </c>
      <c r="FN27" s="411" t="s">
        <v>123</v>
      </c>
      <c r="FP27" s="410" t="s">
        <v>48</v>
      </c>
      <c r="FQ27" s="410" t="s">
        <v>120</v>
      </c>
      <c r="FR27" s="411" t="s">
        <v>121</v>
      </c>
      <c r="FS27" s="411" t="s">
        <v>122</v>
      </c>
      <c r="FT27" s="411" t="s">
        <v>123</v>
      </c>
      <c r="FV27" s="410" t="s">
        <v>48</v>
      </c>
      <c r="FW27" s="410" t="s">
        <v>120</v>
      </c>
      <c r="FX27" s="411" t="s">
        <v>121</v>
      </c>
      <c r="FY27" s="411" t="s">
        <v>122</v>
      </c>
      <c r="FZ27" s="411" t="s">
        <v>123</v>
      </c>
      <c r="GB27" s="410" t="s">
        <v>48</v>
      </c>
      <c r="GC27" s="410" t="s">
        <v>120</v>
      </c>
      <c r="GD27" s="411" t="s">
        <v>121</v>
      </c>
      <c r="GE27" s="411" t="s">
        <v>122</v>
      </c>
      <c r="GF27" s="411" t="s">
        <v>123</v>
      </c>
      <c r="GH27" s="410" t="s">
        <v>48</v>
      </c>
      <c r="GI27" s="410" t="s">
        <v>120</v>
      </c>
      <c r="GJ27" s="411" t="s">
        <v>121</v>
      </c>
      <c r="GK27" s="411" t="s">
        <v>122</v>
      </c>
      <c r="GL27" s="411" t="s">
        <v>123</v>
      </c>
      <c r="GN27" s="410" t="s">
        <v>48</v>
      </c>
      <c r="GO27" s="410" t="s">
        <v>120</v>
      </c>
      <c r="GP27" s="411" t="s">
        <v>121</v>
      </c>
      <c r="GQ27" s="411" t="s">
        <v>122</v>
      </c>
      <c r="GR27" s="411" t="s">
        <v>123</v>
      </c>
      <c r="GT27" s="410" t="s">
        <v>48</v>
      </c>
      <c r="GU27" s="410" t="s">
        <v>120</v>
      </c>
      <c r="GV27" s="411" t="s">
        <v>121</v>
      </c>
      <c r="GW27" s="411" t="s">
        <v>122</v>
      </c>
      <c r="GX27" s="411" t="s">
        <v>123</v>
      </c>
      <c r="GZ27" s="410" t="s">
        <v>48</v>
      </c>
      <c r="HA27" s="410" t="s">
        <v>120</v>
      </c>
      <c r="HB27" s="411" t="s">
        <v>121</v>
      </c>
      <c r="HC27" s="411" t="s">
        <v>122</v>
      </c>
      <c r="HD27" s="411" t="s">
        <v>123</v>
      </c>
      <c r="HF27" s="410" t="s">
        <v>48</v>
      </c>
      <c r="HG27" s="410" t="s">
        <v>120</v>
      </c>
      <c r="HH27" s="411" t="s">
        <v>121</v>
      </c>
      <c r="HI27" s="411" t="s">
        <v>122</v>
      </c>
      <c r="HJ27" s="411" t="s">
        <v>123</v>
      </c>
      <c r="HL27" s="410" t="s">
        <v>48</v>
      </c>
      <c r="HM27" s="410" t="s">
        <v>120</v>
      </c>
      <c r="HN27" s="411" t="s">
        <v>121</v>
      </c>
      <c r="HO27" s="411" t="s">
        <v>122</v>
      </c>
      <c r="HP27" s="411" t="s">
        <v>123</v>
      </c>
      <c r="HR27" s="410" t="s">
        <v>48</v>
      </c>
      <c r="HS27" s="410" t="s">
        <v>120</v>
      </c>
      <c r="HT27" s="411" t="s">
        <v>121</v>
      </c>
      <c r="HU27" s="411" t="s">
        <v>122</v>
      </c>
      <c r="HV27" s="411" t="s">
        <v>123</v>
      </c>
      <c r="HX27" s="410" t="s">
        <v>48</v>
      </c>
      <c r="HY27" s="410" t="s">
        <v>120</v>
      </c>
      <c r="HZ27" s="411" t="s">
        <v>121</v>
      </c>
      <c r="IA27" s="411" t="s">
        <v>122</v>
      </c>
      <c r="IB27" s="411" t="s">
        <v>123</v>
      </c>
    </row>
    <row r="28" spans="2:236" s="229" customFormat="1" ht="11.25">
      <c r="B28" s="412" t="s">
        <v>124</v>
      </c>
      <c r="C28" s="452" t="s">
        <v>125</v>
      </c>
      <c r="D28" s="437">
        <v>-266.29560271634978</v>
      </c>
      <c r="E28" s="437">
        <v>-1639.0802879296173</v>
      </c>
      <c r="F28" s="437">
        <v>-3244.4675050994501</v>
      </c>
      <c r="H28" s="452" t="s">
        <v>125</v>
      </c>
      <c r="I28" s="437">
        <v>-219.32965952446108</v>
      </c>
      <c r="J28" s="437">
        <v>-1591.3288867626566</v>
      </c>
      <c r="K28" s="437">
        <v>-3240.5592818949972</v>
      </c>
      <c r="M28" s="452" t="s">
        <v>125</v>
      </c>
      <c r="N28" s="437">
        <v>-170.60150360288301</v>
      </c>
      <c r="O28" s="437">
        <v>-1658.538938046167</v>
      </c>
      <c r="P28" s="437">
        <v>-3317.077876092334</v>
      </c>
      <c r="R28" s="452" t="s">
        <v>125</v>
      </c>
      <c r="S28" s="437">
        <v>-210.3827263386849</v>
      </c>
      <c r="T28" s="437">
        <v>-4083.0143374560585</v>
      </c>
      <c r="U28" s="437">
        <v>-8166.0286749121169</v>
      </c>
      <c r="W28" s="452" t="s">
        <v>125</v>
      </c>
      <c r="X28" s="437">
        <v>-178.17181994942857</v>
      </c>
      <c r="Y28" s="437">
        <v>-3317.3579245130486</v>
      </c>
      <c r="Z28" s="437">
        <v>-6407.3442484650886</v>
      </c>
      <c r="AB28" s="412" t="s">
        <v>125</v>
      </c>
      <c r="AC28" s="437">
        <v>-319.79875278662865</v>
      </c>
      <c r="AD28" s="437">
        <v>-3452.7231362483999</v>
      </c>
      <c r="AE28" s="437">
        <v>-7776.3139380425473</v>
      </c>
      <c r="AG28" s="412" t="s">
        <v>125</v>
      </c>
      <c r="AH28" s="437">
        <v>-359.94237839063987</v>
      </c>
      <c r="AI28" s="437">
        <v>-1747.0929073015598</v>
      </c>
      <c r="AJ28" s="437">
        <v>-3500.5046364146865</v>
      </c>
      <c r="AL28" s="412" t="s">
        <v>125</v>
      </c>
      <c r="AM28" s="437">
        <v>-62.282642462616757</v>
      </c>
      <c r="AN28" s="437">
        <v>-415.96416410798048</v>
      </c>
      <c r="AO28" s="437">
        <v>-831.92832821596096</v>
      </c>
      <c r="AQ28" s="412" t="s">
        <v>125</v>
      </c>
      <c r="AR28" s="437">
        <v>-875.13295048101406</v>
      </c>
      <c r="AS28" s="437">
        <v>-23.34608983635253</v>
      </c>
      <c r="AT28" s="437">
        <v>-46.692179672705059</v>
      </c>
      <c r="AV28" s="412" t="s">
        <v>125</v>
      </c>
      <c r="AW28" s="437">
        <v>-148.91316791377977</v>
      </c>
      <c r="AX28" s="437">
        <v>-203.63580046520636</v>
      </c>
      <c r="AY28" s="437">
        <v>-407.27160093041272</v>
      </c>
      <c r="BA28" s="412" t="s">
        <v>125</v>
      </c>
      <c r="BB28" s="437">
        <v>-102.84475413619387</v>
      </c>
      <c r="BC28" s="437">
        <v>-308.53426240859181</v>
      </c>
      <c r="BD28" s="437">
        <v>-568.58437723679356</v>
      </c>
      <c r="BF28" s="412" t="s">
        <v>124</v>
      </c>
      <c r="BG28" s="412" t="s">
        <v>125</v>
      </c>
      <c r="BH28" s="437">
        <v>-1678.2922870946811</v>
      </c>
      <c r="BI28" s="437">
        <v>-3798.7942324591354</v>
      </c>
      <c r="BJ28" s="437">
        <v>-7597.5884649182708</v>
      </c>
      <c r="BL28" s="412" t="s">
        <v>124</v>
      </c>
      <c r="BM28" s="412" t="s">
        <v>125</v>
      </c>
      <c r="BN28" s="437">
        <v>-2869.473913926066</v>
      </c>
      <c r="BO28" s="437">
        <v>-12426.195488998301</v>
      </c>
      <c r="BP28" s="437">
        <v>-24852.390977996602</v>
      </c>
      <c r="BR28" s="412" t="s">
        <v>124</v>
      </c>
      <c r="BS28" s="412" t="s">
        <v>125</v>
      </c>
      <c r="BT28" s="437">
        <v>-4342.3297572007141</v>
      </c>
      <c r="BU28" s="437">
        <v>-13152.435899499229</v>
      </c>
      <c r="BV28" s="437">
        <v>-26304.871798998458</v>
      </c>
      <c r="BX28" s="412" t="s">
        <v>124</v>
      </c>
      <c r="BY28" s="412" t="s">
        <v>125</v>
      </c>
      <c r="BZ28" s="437">
        <v>-1407.4146777587621</v>
      </c>
      <c r="CA28" s="437">
        <v>-19795.141760950843</v>
      </c>
      <c r="CB28" s="437">
        <v>-39590.283521901685</v>
      </c>
      <c r="CD28" s="412" t="s">
        <v>124</v>
      </c>
      <c r="CE28" s="412" t="s">
        <v>125</v>
      </c>
      <c r="CF28" s="437">
        <v>-916.79806601283849</v>
      </c>
      <c r="CG28" s="437">
        <v>-14187.866643492598</v>
      </c>
      <c r="CH28" s="437">
        <v>-28375.733286985196</v>
      </c>
      <c r="CJ28" s="412" t="s">
        <v>124</v>
      </c>
      <c r="CK28" s="412" t="s">
        <v>125</v>
      </c>
      <c r="CL28" s="438">
        <v>-969.33479429575345</v>
      </c>
      <c r="CM28" s="438">
        <v>-15158.917812618498</v>
      </c>
      <c r="CN28" s="438">
        <v>-30317.835625236996</v>
      </c>
      <c r="CP28" s="412" t="s">
        <v>124</v>
      </c>
      <c r="CQ28" s="412" t="s">
        <v>125</v>
      </c>
      <c r="CR28" s="438">
        <v>-189.4655218056636</v>
      </c>
      <c r="CS28" s="438">
        <v>-1256.171537426394</v>
      </c>
      <c r="CT28" s="438">
        <v>-2512.343074852788</v>
      </c>
      <c r="CV28" s="412" t="s">
        <v>124</v>
      </c>
      <c r="CW28" s="412" t="s">
        <v>125</v>
      </c>
      <c r="CX28" s="438">
        <v>36.596566172995836</v>
      </c>
      <c r="CY28" s="438">
        <v>-3198.8313934816824</v>
      </c>
      <c r="CZ28" s="438">
        <v>-5748.3710416548411</v>
      </c>
      <c r="DB28" s="412" t="s">
        <v>124</v>
      </c>
      <c r="DC28" s="412" t="s">
        <v>125</v>
      </c>
      <c r="DD28" s="438">
        <v>782.78302608304625</v>
      </c>
      <c r="DE28" s="438">
        <v>-2904.8226243478107</v>
      </c>
      <c r="DF28" s="438">
        <v>-5809.6452486956214</v>
      </c>
      <c r="DH28" s="412" t="s">
        <v>124</v>
      </c>
      <c r="DI28" s="412" t="s">
        <v>125</v>
      </c>
      <c r="DJ28" s="438">
        <v>-1893</v>
      </c>
      <c r="DK28" s="438">
        <v>-9464</v>
      </c>
      <c r="DL28" s="438">
        <v>-18928</v>
      </c>
      <c r="DN28" s="412" t="s">
        <v>124</v>
      </c>
      <c r="DO28" s="412" t="s">
        <v>125</v>
      </c>
      <c r="DP28" s="438">
        <v>-278.92785451101162</v>
      </c>
      <c r="DQ28" s="438">
        <v>-11118.443342242985</v>
      </c>
      <c r="DR28" s="438">
        <v>-21543.151227924751</v>
      </c>
      <c r="DT28" s="412" t="s">
        <v>124</v>
      </c>
      <c r="DU28" s="412" t="s">
        <v>125</v>
      </c>
      <c r="DV28" s="438">
        <v>438.64335408631354</v>
      </c>
      <c r="DW28" s="438">
        <v>-1174.4966069031627</v>
      </c>
      <c r="DX28" s="438">
        <v>-2348.9932138063255</v>
      </c>
      <c r="DZ28" s="412" t="s">
        <v>124</v>
      </c>
      <c r="EA28" s="412" t="s">
        <v>125</v>
      </c>
      <c r="EB28" s="438">
        <v>-3628.9357575956051</v>
      </c>
      <c r="EC28" s="438">
        <v>-3269.1127367245745</v>
      </c>
      <c r="ED28" s="438">
        <v>-6538.2254734491489</v>
      </c>
      <c r="EF28" s="412" t="s">
        <v>124</v>
      </c>
      <c r="EG28" s="412" t="s">
        <v>125</v>
      </c>
      <c r="EH28" s="438">
        <v>-196.96412232767091</v>
      </c>
      <c r="EI28" s="438">
        <v>-2532.9278208370843</v>
      </c>
      <c r="EJ28" s="438">
        <v>-5085.975796284376</v>
      </c>
      <c r="EL28" s="412" t="s">
        <v>124</v>
      </c>
      <c r="EM28" s="412" t="s">
        <v>125</v>
      </c>
      <c r="EN28" s="438">
        <v>-2037.3260971068823</v>
      </c>
      <c r="EO28" s="438">
        <v>-8063.7462194270529</v>
      </c>
      <c r="EP28" s="438">
        <v>-16127.492438854106</v>
      </c>
      <c r="ER28" s="412" t="s">
        <v>124</v>
      </c>
      <c r="ES28" s="412" t="s">
        <v>125</v>
      </c>
      <c r="ET28" s="438">
        <v>-1111.0004554704756</v>
      </c>
      <c r="EU28" s="438">
        <v>-10760.217944050766</v>
      </c>
      <c r="EV28" s="438">
        <v>-20526.187519303054</v>
      </c>
      <c r="EX28" s="412" t="s">
        <v>124</v>
      </c>
      <c r="EY28" s="412" t="s">
        <v>125</v>
      </c>
      <c r="EZ28" s="438">
        <v>-738.830400447025</v>
      </c>
      <c r="FA28" s="438">
        <v>-9889.8535549747667</v>
      </c>
      <c r="FB28" s="438">
        <v>-19703.955040960707</v>
      </c>
      <c r="FD28" s="412" t="s">
        <v>124</v>
      </c>
      <c r="FE28" s="412" t="s">
        <v>125</v>
      </c>
      <c r="FF28" s="438">
        <v>-154.41372984697119</v>
      </c>
      <c r="FG28" s="438">
        <v>-1419.4577721503667</v>
      </c>
      <c r="FH28" s="438">
        <v>-2679.2056354858069</v>
      </c>
      <c r="FJ28" s="412" t="s">
        <v>124</v>
      </c>
      <c r="FK28" s="412" t="s">
        <v>125</v>
      </c>
      <c r="FL28" s="438">
        <v>-205.68293922537435</v>
      </c>
      <c r="FM28" s="438">
        <v>-4292.5405647869111</v>
      </c>
      <c r="FN28" s="438">
        <v>-8292.4846402728708</v>
      </c>
      <c r="FP28" s="412" t="s">
        <v>124</v>
      </c>
      <c r="FQ28" s="412" t="s">
        <v>125</v>
      </c>
      <c r="FR28" s="438">
        <v>-3681.7431790281662</v>
      </c>
      <c r="FS28" s="438">
        <v>-19214.132718575383</v>
      </c>
      <c r="FT28" s="438">
        <v>-35925.626790058537</v>
      </c>
      <c r="FV28" s="412" t="s">
        <v>124</v>
      </c>
      <c r="FW28" s="412" t="s">
        <v>125</v>
      </c>
      <c r="FX28" s="438">
        <v>356.11047699219904</v>
      </c>
      <c r="FY28" s="438">
        <v>-7194.1333444761594</v>
      </c>
      <c r="FZ28" s="438">
        <v>-13657.022402258477</v>
      </c>
      <c r="GB28" s="412" t="s">
        <v>124</v>
      </c>
      <c r="GC28" s="412" t="s">
        <v>125</v>
      </c>
      <c r="GD28" s="438">
        <v>27.181465162991039</v>
      </c>
      <c r="GE28" s="438">
        <v>-10190.207321483105</v>
      </c>
      <c r="GF28" s="438">
        <v>-20048.616490440556</v>
      </c>
      <c r="GH28" s="412" t="s">
        <v>124</v>
      </c>
      <c r="GI28" s="412" t="s">
        <v>125</v>
      </c>
      <c r="GJ28" s="438">
        <v>-785.36073646059083</v>
      </c>
      <c r="GK28" s="438">
        <v>-10199.103077953767</v>
      </c>
      <c r="GL28" s="438">
        <v>-19523.534560565953</v>
      </c>
      <c r="GN28" s="412" t="s">
        <v>124</v>
      </c>
      <c r="GO28" s="412" t="s">
        <v>125</v>
      </c>
      <c r="GP28" s="438">
        <v>-994.89586836970261</v>
      </c>
      <c r="GQ28" s="438">
        <v>-21582.204614862589</v>
      </c>
      <c r="GR28" s="438">
        <v>-38319.1655722578</v>
      </c>
      <c r="GT28" s="412" t="s">
        <v>124</v>
      </c>
      <c r="GU28" s="412" t="s">
        <v>125</v>
      </c>
      <c r="GV28" s="438">
        <v>1219.2449665201193</v>
      </c>
      <c r="GW28" s="438">
        <v>-19676.320955453117</v>
      </c>
      <c r="GX28" s="438">
        <v>-37902.973163949842</v>
      </c>
      <c r="GZ28" s="412" t="s">
        <v>124</v>
      </c>
      <c r="HA28" s="412" t="s">
        <v>125</v>
      </c>
      <c r="HB28" s="438">
        <v>-3022.1857659827156</v>
      </c>
      <c r="HC28" s="438">
        <v>-6795.9534160245539</v>
      </c>
      <c r="HD28" s="438">
        <v>-12934.696827802856</v>
      </c>
      <c r="HF28" s="412" t="s">
        <v>124</v>
      </c>
      <c r="HG28" s="412" t="s">
        <v>125</v>
      </c>
      <c r="HH28" s="438">
        <v>-56.386475785467425</v>
      </c>
      <c r="HI28" s="438">
        <v>-10738.169195881585</v>
      </c>
      <c r="HJ28" s="438">
        <v>-20607.391787164412</v>
      </c>
      <c r="HL28" s="412" t="s">
        <v>124</v>
      </c>
      <c r="HM28" s="412" t="s">
        <v>125</v>
      </c>
      <c r="HN28" s="438">
        <v>21336.678514529045</v>
      </c>
      <c r="HO28" s="438">
        <v>-2125.5949660705951</v>
      </c>
      <c r="HP28" s="438">
        <v>-5056.4970689233505</v>
      </c>
      <c r="HR28" s="412" t="s">
        <v>124</v>
      </c>
      <c r="HS28" s="412" t="s">
        <v>125</v>
      </c>
      <c r="HT28" s="438">
        <v>1744.5223733938856</v>
      </c>
      <c r="HU28" s="438">
        <v>2486.5454171962742</v>
      </c>
      <c r="HV28" s="438">
        <v>-28103.074596909551</v>
      </c>
      <c r="HX28" s="412" t="s">
        <v>124</v>
      </c>
      <c r="HY28" s="412" t="s">
        <v>125</v>
      </c>
      <c r="HZ28" s="438">
        <v>-16.234665686860716</v>
      </c>
      <c r="IA28" s="438">
        <v>-11106.144955062773</v>
      </c>
      <c r="IB28" s="438">
        <v>-17731.800568602001</v>
      </c>
    </row>
    <row r="29" spans="2:236" s="229" customFormat="1" ht="11.25">
      <c r="B29" s="412" t="s">
        <v>126</v>
      </c>
      <c r="C29" s="452" t="s">
        <v>127</v>
      </c>
      <c r="D29" s="437">
        <v>-516.9516837274025</v>
      </c>
      <c r="E29" s="437">
        <v>-1533.1854551891017</v>
      </c>
      <c r="F29" s="437">
        <v>-3073.7891633917288</v>
      </c>
      <c r="H29" s="452" t="s">
        <v>127</v>
      </c>
      <c r="I29" s="437">
        <v>-457.53816836614322</v>
      </c>
      <c r="J29" s="437">
        <v>-1402.3547079744562</v>
      </c>
      <c r="K29" s="437">
        <v>-2797.3143171163356</v>
      </c>
      <c r="M29" s="452" t="s">
        <v>127</v>
      </c>
      <c r="N29" s="437">
        <v>-836.09144810394014</v>
      </c>
      <c r="O29" s="437">
        <v>-1742.8407910112487</v>
      </c>
      <c r="P29" s="437">
        <v>-3485.6815820224974</v>
      </c>
      <c r="R29" s="452" t="s">
        <v>127</v>
      </c>
      <c r="S29" s="437">
        <v>-635.13201500978369</v>
      </c>
      <c r="T29" s="437">
        <v>-1120.6251123037348</v>
      </c>
      <c r="U29" s="437">
        <v>-2241.2502246074696</v>
      </c>
      <c r="W29" s="452" t="s">
        <v>127</v>
      </c>
      <c r="X29" s="437">
        <v>-334.72566963174427</v>
      </c>
      <c r="Y29" s="437">
        <v>-1094.6121366342577</v>
      </c>
      <c r="Z29" s="437">
        <v>-2178.3909997582232</v>
      </c>
      <c r="AB29" s="412" t="s">
        <v>127</v>
      </c>
      <c r="AC29" s="437">
        <v>-942.51833616308954</v>
      </c>
      <c r="AD29" s="437">
        <v>-1107.508571829534</v>
      </c>
      <c r="AE29" s="437">
        <v>-2335.9206078273505</v>
      </c>
      <c r="AG29" s="412" t="s">
        <v>127</v>
      </c>
      <c r="AH29" s="437">
        <v>-541.03693901924134</v>
      </c>
      <c r="AI29" s="437">
        <v>-2006.8548934922039</v>
      </c>
      <c r="AJ29" s="437">
        <v>-4017.8337138406696</v>
      </c>
      <c r="AL29" s="412" t="s">
        <v>127</v>
      </c>
      <c r="AM29" s="437">
        <v>-548.38520529065272</v>
      </c>
      <c r="AN29" s="437">
        <v>-1062.0583966575862</v>
      </c>
      <c r="AO29" s="437">
        <v>-2124.1167933151723</v>
      </c>
      <c r="AQ29" s="412" t="s">
        <v>127</v>
      </c>
      <c r="AR29" s="437">
        <v>-751.99535042130867</v>
      </c>
      <c r="AS29" s="437">
        <v>-3958.0720864105765</v>
      </c>
      <c r="AT29" s="437">
        <v>-7916.144172821153</v>
      </c>
      <c r="AV29" s="412" t="s">
        <v>127</v>
      </c>
      <c r="AW29" s="437">
        <v>-1183.2783499861623</v>
      </c>
      <c r="AX29" s="437">
        <v>-2805.345997732918</v>
      </c>
      <c r="AY29" s="437">
        <v>-5610.691995465836</v>
      </c>
      <c r="BA29" s="412" t="s">
        <v>127</v>
      </c>
      <c r="BB29" s="437">
        <v>-4614.4347668016926</v>
      </c>
      <c r="BC29" s="437">
        <v>-3960.2833600735648</v>
      </c>
      <c r="BD29" s="437">
        <v>-7920.5667201471297</v>
      </c>
      <c r="BF29" s="412" t="s">
        <v>126</v>
      </c>
      <c r="BG29" s="412" t="s">
        <v>127</v>
      </c>
      <c r="BH29" s="437">
        <v>-1692.500268631409</v>
      </c>
      <c r="BI29" s="437">
        <v>-5625.0136264724288</v>
      </c>
      <c r="BJ29" s="437">
        <v>-11250.027252944858</v>
      </c>
      <c r="BL29" s="412" t="s">
        <v>126</v>
      </c>
      <c r="BM29" s="412" t="s">
        <v>127</v>
      </c>
      <c r="BN29" s="437">
        <v>-2897.9931207033083</v>
      </c>
      <c r="BO29" s="437">
        <v>-8697.7591693009672</v>
      </c>
      <c r="BP29" s="437">
        <v>-17395.518338601934</v>
      </c>
      <c r="BR29" s="412" t="s">
        <v>126</v>
      </c>
      <c r="BS29" s="412" t="s">
        <v>127</v>
      </c>
      <c r="BT29" s="437">
        <v>-2239.1166611871549</v>
      </c>
      <c r="BU29" s="437">
        <v>-3895.7573418128322</v>
      </c>
      <c r="BV29" s="437">
        <v>-7791.5146836256645</v>
      </c>
      <c r="BX29" s="412" t="s">
        <v>126</v>
      </c>
      <c r="BY29" s="412" t="s">
        <v>127</v>
      </c>
      <c r="BZ29" s="437">
        <v>-2933.0128019051854</v>
      </c>
      <c r="CA29" s="437">
        <v>-4846.8220710313744</v>
      </c>
      <c r="CB29" s="437">
        <v>-9693.6441420627489</v>
      </c>
      <c r="CD29" s="412" t="s">
        <v>126</v>
      </c>
      <c r="CE29" s="412" t="s">
        <v>127</v>
      </c>
      <c r="CF29" s="437">
        <v>-4484.422424531248</v>
      </c>
      <c r="CG29" s="437">
        <v>-12494.971435858886</v>
      </c>
      <c r="CH29" s="437">
        <v>-24989.942871717773</v>
      </c>
      <c r="CJ29" s="412" t="s">
        <v>126</v>
      </c>
      <c r="CK29" s="412" t="s">
        <v>127</v>
      </c>
      <c r="CL29" s="438">
        <v>-4406.7649132775541</v>
      </c>
      <c r="CM29" s="438">
        <v>-2331.1887354371024</v>
      </c>
      <c r="CN29" s="438">
        <v>-4662.3774708742048</v>
      </c>
      <c r="CP29" s="412" t="s">
        <v>126</v>
      </c>
      <c r="CQ29" s="412" t="s">
        <v>127</v>
      </c>
      <c r="CR29" s="438">
        <v>-2698.2076706219295</v>
      </c>
      <c r="CS29" s="438">
        <v>-6131.5652977484287</v>
      </c>
      <c r="CT29" s="438">
        <v>-12263.130595496857</v>
      </c>
      <c r="CV29" s="412" t="s">
        <v>126</v>
      </c>
      <c r="CW29" s="412" t="s">
        <v>127</v>
      </c>
      <c r="CX29" s="438">
        <v>-1711.4249267641687</v>
      </c>
      <c r="CY29" s="438">
        <v>-3226.6989704111888</v>
      </c>
      <c r="CZ29" s="438">
        <v>-6428.9587435436806</v>
      </c>
      <c r="DB29" s="412" t="s">
        <v>126</v>
      </c>
      <c r="DC29" s="412" t="s">
        <v>127</v>
      </c>
      <c r="DD29" s="438">
        <v>-3657.1194626656225</v>
      </c>
      <c r="DE29" s="438">
        <v>-4543.0872405884475</v>
      </c>
      <c r="DF29" s="438">
        <v>-9086.1744811768949</v>
      </c>
      <c r="DH29" s="412" t="s">
        <v>126</v>
      </c>
      <c r="DI29" s="412" t="s">
        <v>127</v>
      </c>
      <c r="DJ29" s="438">
        <v>-1686</v>
      </c>
      <c r="DK29" s="438">
        <v>-9231</v>
      </c>
      <c r="DL29" s="438">
        <v>-18473</v>
      </c>
      <c r="DN29" s="412" t="s">
        <v>126</v>
      </c>
      <c r="DO29" s="412" t="s">
        <v>127</v>
      </c>
      <c r="DP29" s="438">
        <v>-3090.5262833558559</v>
      </c>
      <c r="DQ29" s="438">
        <v>-26696.183448975262</v>
      </c>
      <c r="DR29" s="438">
        <v>-55934.731376187556</v>
      </c>
      <c r="DT29" s="412" t="s">
        <v>126</v>
      </c>
      <c r="DU29" s="412" t="s">
        <v>127</v>
      </c>
      <c r="DV29" s="438">
        <v>-4625.9560240328956</v>
      </c>
      <c r="DW29" s="438">
        <v>-47636.179601102449</v>
      </c>
      <c r="DX29" s="438">
        <v>-97834.689548598792</v>
      </c>
      <c r="DZ29" s="412" t="s">
        <v>126</v>
      </c>
      <c r="EA29" s="412" t="s">
        <v>127</v>
      </c>
      <c r="EB29" s="438">
        <v>828.44415740725412</v>
      </c>
      <c r="EC29" s="438">
        <v>-39526.552999667569</v>
      </c>
      <c r="ED29" s="438">
        <v>-79053.105999335137</v>
      </c>
      <c r="EF29" s="412" t="s">
        <v>126</v>
      </c>
      <c r="EG29" s="412" t="s">
        <v>127</v>
      </c>
      <c r="EH29" s="438">
        <v>-4328.5396185512282</v>
      </c>
      <c r="EI29" s="438">
        <v>-24185.464728284871</v>
      </c>
      <c r="EJ29" s="438">
        <v>-46637.742265828958</v>
      </c>
      <c r="EL29" s="412" t="s">
        <v>126</v>
      </c>
      <c r="EM29" s="412" t="s">
        <v>127</v>
      </c>
      <c r="EN29" s="438">
        <v>-4113.7350117016158</v>
      </c>
      <c r="EO29" s="438">
        <v>-42153.395568812579</v>
      </c>
      <c r="EP29" s="438">
        <v>-87724.894360410297</v>
      </c>
      <c r="ER29" s="412" t="s">
        <v>126</v>
      </c>
      <c r="ES29" s="412" t="s">
        <v>127</v>
      </c>
      <c r="ET29" s="438">
        <v>-2233.2370650588623</v>
      </c>
      <c r="EU29" s="438">
        <v>-32237.881888930766</v>
      </c>
      <c r="EV29" s="438">
        <v>-63687.303838254637</v>
      </c>
      <c r="EX29" s="412" t="s">
        <v>126</v>
      </c>
      <c r="EY29" s="412" t="s">
        <v>127</v>
      </c>
      <c r="EZ29" s="438">
        <v>-2320.3878403735471</v>
      </c>
      <c r="FA29" s="438">
        <v>-35591.99166532026</v>
      </c>
      <c r="FB29" s="438">
        <v>-65152.349934143342</v>
      </c>
      <c r="FD29" s="412" t="s">
        <v>126</v>
      </c>
      <c r="FE29" s="412" t="s">
        <v>127</v>
      </c>
      <c r="FF29" s="438">
        <v>-1399.0983363541541</v>
      </c>
      <c r="FG29" s="438">
        <v>-37035.484278341195</v>
      </c>
      <c r="FH29" s="438">
        <v>-74775.89272643374</v>
      </c>
      <c r="FJ29" s="412" t="s">
        <v>126</v>
      </c>
      <c r="FK29" s="412" t="s">
        <v>127</v>
      </c>
      <c r="FL29" s="438">
        <v>-2054.6457224708843</v>
      </c>
      <c r="FM29" s="438">
        <v>-27282.502430163626</v>
      </c>
      <c r="FN29" s="438">
        <v>-55454.642827347365</v>
      </c>
      <c r="FP29" s="412" t="s">
        <v>126</v>
      </c>
      <c r="FQ29" s="412" t="s">
        <v>127</v>
      </c>
      <c r="FR29" s="438">
        <v>-3651.1986717046893</v>
      </c>
      <c r="FS29" s="438">
        <v>-14747.379306107885</v>
      </c>
      <c r="FT29" s="438">
        <v>-26266.431095133099</v>
      </c>
      <c r="FV29" s="412" t="s">
        <v>126</v>
      </c>
      <c r="FW29" s="412" t="s">
        <v>127</v>
      </c>
      <c r="FX29" s="438">
        <v>78.917032161420906</v>
      </c>
      <c r="FY29" s="438">
        <v>-4390.0401376917116</v>
      </c>
      <c r="FZ29" s="438">
        <v>-9083.7425434551278</v>
      </c>
      <c r="GB29" s="412" t="s">
        <v>126</v>
      </c>
      <c r="GC29" s="412" t="s">
        <v>127</v>
      </c>
      <c r="GD29" s="438">
        <v>130.62817176740202</v>
      </c>
      <c r="GE29" s="438">
        <v>-4240.6186557036826</v>
      </c>
      <c r="GF29" s="438">
        <v>-9138.5125602644239</v>
      </c>
      <c r="GH29" s="412" t="s">
        <v>126</v>
      </c>
      <c r="GI29" s="412" t="s">
        <v>127</v>
      </c>
      <c r="GJ29" s="438">
        <v>3442.7157478593958</v>
      </c>
      <c r="GK29" s="438">
        <v>-6597.9167910727429</v>
      </c>
      <c r="GL29" s="438">
        <v>-13195.832859014727</v>
      </c>
      <c r="GN29" s="412" t="s">
        <v>126</v>
      </c>
      <c r="GO29" s="412" t="s">
        <v>127</v>
      </c>
      <c r="GP29" s="438">
        <v>391.07590554827243</v>
      </c>
      <c r="GQ29" s="438">
        <v>-7963.6545041936824</v>
      </c>
      <c r="GR29" s="438">
        <v>-15559.413053461221</v>
      </c>
      <c r="GT29" s="412" t="s">
        <v>126</v>
      </c>
      <c r="GU29" s="412" t="s">
        <v>127</v>
      </c>
      <c r="GV29" s="438">
        <v>-1145.2249957366437</v>
      </c>
      <c r="GW29" s="438">
        <v>-14751.616822498452</v>
      </c>
      <c r="GX29" s="438">
        <v>-26726.717894398415</v>
      </c>
      <c r="GZ29" s="412" t="s">
        <v>126</v>
      </c>
      <c r="HA29" s="412" t="s">
        <v>127</v>
      </c>
      <c r="HB29" s="438">
        <v>5721.3264445521554</v>
      </c>
      <c r="HC29" s="438">
        <v>-9530.0884042192283</v>
      </c>
      <c r="HD29" s="438">
        <v>-19065.243127399746</v>
      </c>
      <c r="HF29" s="412" t="s">
        <v>126</v>
      </c>
      <c r="HG29" s="412" t="s">
        <v>127</v>
      </c>
      <c r="HH29" s="438">
        <v>4323.9046568975309</v>
      </c>
      <c r="HI29" s="438">
        <v>-6476.2469193350071</v>
      </c>
      <c r="HJ29" s="438">
        <v>-12938.969052402401</v>
      </c>
      <c r="HL29" s="412" t="s">
        <v>126</v>
      </c>
      <c r="HM29" s="412" t="s">
        <v>127</v>
      </c>
      <c r="HN29" s="438">
        <v>2851.4987326743426</v>
      </c>
      <c r="HO29" s="438">
        <v>-7650.6616703593372</v>
      </c>
      <c r="HP29" s="438">
        <v>-15099.326156969042</v>
      </c>
      <c r="HR29" s="412" t="s">
        <v>126</v>
      </c>
      <c r="HS29" s="412" t="s">
        <v>127</v>
      </c>
      <c r="HT29" s="438">
        <v>-21.307653912005982</v>
      </c>
      <c r="HU29" s="438">
        <v>-16568.269788457073</v>
      </c>
      <c r="HV29" s="438">
        <v>-33550.736787778056</v>
      </c>
      <c r="HX29" s="412" t="s">
        <v>126</v>
      </c>
      <c r="HY29" s="412" t="s">
        <v>127</v>
      </c>
      <c r="HZ29" s="438">
        <v>-230.24756079048478</v>
      </c>
      <c r="IA29" s="438">
        <v>-4536.5612188025289</v>
      </c>
      <c r="IB29" s="438">
        <v>-8954.200635592144</v>
      </c>
    </row>
    <row r="30" spans="2:236" s="229" customFormat="1" ht="11.25">
      <c r="B30" s="412" t="s">
        <v>128</v>
      </c>
      <c r="C30" s="452" t="s">
        <v>129</v>
      </c>
      <c r="D30" s="437">
        <v>-12.633613766173994</v>
      </c>
      <c r="E30" s="437">
        <v>-63.16806883086997</v>
      </c>
      <c r="F30" s="437">
        <v>-126.33172378521712</v>
      </c>
      <c r="H30" s="452" t="s">
        <v>129</v>
      </c>
      <c r="I30" s="437">
        <v>-35.216411473233798</v>
      </c>
      <c r="J30" s="437">
        <v>-140.86564589293519</v>
      </c>
      <c r="K30" s="437">
        <v>-281.73129178587021</v>
      </c>
      <c r="M30" s="452" t="s">
        <v>129</v>
      </c>
      <c r="N30" s="437">
        <v>-9.7569752080748007</v>
      </c>
      <c r="O30" s="437">
        <v>-24.392438020188003</v>
      </c>
      <c r="P30" s="437">
        <v>-48.784876040376005</v>
      </c>
      <c r="R30" s="452" t="s">
        <v>129</v>
      </c>
      <c r="S30" s="437">
        <v>-76.150117609186395</v>
      </c>
      <c r="T30" s="437">
        <v>-190.37529402296764</v>
      </c>
      <c r="U30" s="437">
        <v>-380.75058804593527</v>
      </c>
      <c r="W30" s="452" t="s">
        <v>129</v>
      </c>
      <c r="X30" s="437">
        <v>-7.6445105237047244</v>
      </c>
      <c r="Y30" s="437">
        <v>-883.38238592268374</v>
      </c>
      <c r="Z30" s="437">
        <v>-1766.7647718453625</v>
      </c>
      <c r="AB30" s="412" t="s">
        <v>129</v>
      </c>
      <c r="AC30" s="437">
        <v>-91.318769048832365</v>
      </c>
      <c r="AD30" s="437">
        <v>-500.77494315049404</v>
      </c>
      <c r="AE30" s="437">
        <v>-1001.549886300983</v>
      </c>
      <c r="AG30" s="412" t="s">
        <v>129</v>
      </c>
      <c r="AH30" s="437">
        <v>-25.466444972627755</v>
      </c>
      <c r="AI30" s="437">
        <v>-227.1074208344329</v>
      </c>
      <c r="AJ30" s="437">
        <v>-454.2148416688658</v>
      </c>
      <c r="AL30" s="412" t="s">
        <v>129</v>
      </c>
      <c r="AM30" s="437">
        <v>-65.130005572060213</v>
      </c>
      <c r="AN30" s="437">
        <v>-1104.190866319866</v>
      </c>
      <c r="AO30" s="437">
        <v>-2208.381732639732</v>
      </c>
      <c r="AQ30" s="412" t="s">
        <v>129</v>
      </c>
      <c r="AR30" s="437">
        <v>-377.90893538841033</v>
      </c>
      <c r="AS30" s="437">
        <v>-3720.4155756358373</v>
      </c>
      <c r="AT30" s="437">
        <v>-7440.8311512716746</v>
      </c>
      <c r="AV30" s="412" t="s">
        <v>129</v>
      </c>
      <c r="AW30" s="437">
        <v>-280.19075410914928</v>
      </c>
      <c r="AX30" s="437">
        <v>-3722.2197240239179</v>
      </c>
      <c r="AY30" s="437">
        <v>-7444.4394480478359</v>
      </c>
      <c r="BA30" s="412" t="s">
        <v>129</v>
      </c>
      <c r="BB30" s="437">
        <v>-845.025128258206</v>
      </c>
      <c r="BC30" s="437">
        <v>-3391.9080944980101</v>
      </c>
      <c r="BD30" s="437">
        <v>-6783.8161889960311</v>
      </c>
      <c r="BF30" s="412" t="s">
        <v>128</v>
      </c>
      <c r="BG30" s="412" t="s">
        <v>129</v>
      </c>
      <c r="BH30" s="437">
        <v>-997.43492680571467</v>
      </c>
      <c r="BI30" s="437">
        <v>-2499.7786601674229</v>
      </c>
      <c r="BJ30" s="437">
        <v>-4999.5573203348458</v>
      </c>
      <c r="BL30" s="412" t="s">
        <v>128</v>
      </c>
      <c r="BM30" s="412" t="s">
        <v>129</v>
      </c>
      <c r="BN30" s="437">
        <v>-595.99447872298083</v>
      </c>
      <c r="BO30" s="437">
        <v>-2755.9573430954842</v>
      </c>
      <c r="BP30" s="437">
        <v>-5511.9146861909685</v>
      </c>
      <c r="BR30" s="412" t="s">
        <v>128</v>
      </c>
      <c r="BS30" s="412" t="s">
        <v>129</v>
      </c>
      <c r="BT30" s="437">
        <v>-105.71426244240222</v>
      </c>
      <c r="BU30" s="437">
        <v>-3352.4422257322399</v>
      </c>
      <c r="BV30" s="437">
        <v>-6704.8844514644798</v>
      </c>
      <c r="BX30" s="412" t="s">
        <v>128</v>
      </c>
      <c r="BY30" s="412" t="s">
        <v>129</v>
      </c>
      <c r="BZ30" s="437">
        <v>-98.313748042274852</v>
      </c>
      <c r="CA30" s="437">
        <v>-1828.0247729856524</v>
      </c>
      <c r="CB30" s="437">
        <v>-3656.0495459713047</v>
      </c>
      <c r="CD30" s="412" t="s">
        <v>128</v>
      </c>
      <c r="CE30" s="412" t="s">
        <v>129</v>
      </c>
      <c r="CF30" s="437">
        <v>-756.29161509848655</v>
      </c>
      <c r="CG30" s="437">
        <v>-2980.8199694065279</v>
      </c>
      <c r="CH30" s="437">
        <v>-5961.6399388130558</v>
      </c>
      <c r="CJ30" s="412" t="s">
        <v>128</v>
      </c>
      <c r="CK30" s="412" t="s">
        <v>129</v>
      </c>
      <c r="CL30" s="438">
        <v>-595.32712222276825</v>
      </c>
      <c r="CM30" s="438">
        <v>-4829.1841238844572</v>
      </c>
      <c r="CN30" s="438">
        <v>-9658.3682477689144</v>
      </c>
      <c r="CP30" s="412" t="s">
        <v>128</v>
      </c>
      <c r="CQ30" s="412" t="s">
        <v>129</v>
      </c>
      <c r="CR30" s="438">
        <v>-1190.2873490626966</v>
      </c>
      <c r="CS30" s="438">
        <v>-2981.3654519657371</v>
      </c>
      <c r="CT30" s="438">
        <v>-5962.7309039314741</v>
      </c>
      <c r="CV30" s="412" t="s">
        <v>128</v>
      </c>
      <c r="CW30" s="412" t="s">
        <v>129</v>
      </c>
      <c r="CX30" s="438">
        <v>-209.62209457211867</v>
      </c>
      <c r="CY30" s="438">
        <v>-935.41900819739124</v>
      </c>
      <c r="CZ30" s="438">
        <v>-1870.8380163947825</v>
      </c>
      <c r="DB30" s="412" t="s">
        <v>128</v>
      </c>
      <c r="DC30" s="412" t="s">
        <v>129</v>
      </c>
      <c r="DD30" s="438">
        <v>758.7920968436938</v>
      </c>
      <c r="DE30" s="438">
        <v>-1896.9802421092143</v>
      </c>
      <c r="DF30" s="438">
        <v>-3793.9604842184285</v>
      </c>
      <c r="DH30" s="412" t="s">
        <v>128</v>
      </c>
      <c r="DI30" s="412" t="s">
        <v>129</v>
      </c>
      <c r="DJ30" s="438">
        <v>-2</v>
      </c>
      <c r="DK30" s="438">
        <v>-82</v>
      </c>
      <c r="DL30" s="438">
        <v>-163</v>
      </c>
      <c r="DN30" s="412" t="s">
        <v>128</v>
      </c>
      <c r="DO30" s="412" t="s">
        <v>129</v>
      </c>
      <c r="DP30" s="438">
        <v>522.50672177940805</v>
      </c>
      <c r="DQ30" s="438">
        <v>-2465.0595610754945</v>
      </c>
      <c r="DR30" s="438">
        <v>-4930.1191221509889</v>
      </c>
      <c r="DT30" s="412" t="s">
        <v>128</v>
      </c>
      <c r="DU30" s="412" t="s">
        <v>129</v>
      </c>
      <c r="DV30" s="438">
        <v>-1.9272483810771082</v>
      </c>
      <c r="DW30" s="438">
        <v>-4213.911689150129</v>
      </c>
      <c r="DX30" s="438">
        <v>-8427.8233783002579</v>
      </c>
      <c r="DZ30" s="412" t="s">
        <v>128</v>
      </c>
      <c r="EA30" s="412" t="s">
        <v>129</v>
      </c>
      <c r="EB30" s="438">
        <v>377.94582170949548</v>
      </c>
      <c r="EC30" s="438">
        <v>-1902.384850621228</v>
      </c>
      <c r="ED30" s="438">
        <v>-3804.7644959358749</v>
      </c>
      <c r="EF30" s="412" t="s">
        <v>128</v>
      </c>
      <c r="EG30" s="412" t="s">
        <v>129</v>
      </c>
      <c r="EH30" s="438">
        <v>-314.24621796504448</v>
      </c>
      <c r="EI30" s="438">
        <v>-2009.6920830829056</v>
      </c>
      <c r="EJ30" s="438">
        <v>-4019.3799632636428</v>
      </c>
      <c r="EL30" s="412" t="s">
        <v>128</v>
      </c>
      <c r="EM30" s="412" t="s">
        <v>129</v>
      </c>
      <c r="EN30" s="438">
        <v>-483.93960122761814</v>
      </c>
      <c r="EO30" s="438">
        <v>-4271.5653417795866</v>
      </c>
      <c r="EP30" s="438">
        <v>-8577.9398719409237</v>
      </c>
      <c r="ER30" s="412" t="s">
        <v>128</v>
      </c>
      <c r="ES30" s="412" t="s">
        <v>129</v>
      </c>
      <c r="ET30" s="438">
        <v>-397.58314965815146</v>
      </c>
      <c r="EU30" s="438">
        <v>-871.0835034171206</v>
      </c>
      <c r="EV30" s="438">
        <v>-1751.1311183756068</v>
      </c>
      <c r="EX30" s="412" t="s">
        <v>128</v>
      </c>
      <c r="EY30" s="412" t="s">
        <v>129</v>
      </c>
      <c r="EZ30" s="438">
        <v>-386.92196784330378</v>
      </c>
      <c r="FA30" s="438">
        <v>-11336.438238315561</v>
      </c>
      <c r="FB30" s="438">
        <v>-23308.032387719057</v>
      </c>
      <c r="FD30" s="412" t="s">
        <v>128</v>
      </c>
      <c r="FE30" s="412" t="s">
        <v>129</v>
      </c>
      <c r="FF30" s="438">
        <v>-113.88740367797195</v>
      </c>
      <c r="FG30" s="438">
        <v>-10956.887568868386</v>
      </c>
      <c r="FH30" s="438">
        <v>-22110.936037403659</v>
      </c>
      <c r="FJ30" s="412" t="s">
        <v>128</v>
      </c>
      <c r="FK30" s="412" t="s">
        <v>129</v>
      </c>
      <c r="FL30" s="438">
        <v>1278.5217808570078</v>
      </c>
      <c r="FM30" s="438">
        <v>-2971.3846366718349</v>
      </c>
      <c r="FN30" s="438">
        <v>-6082.1902687488391</v>
      </c>
      <c r="FP30" s="412" t="s">
        <v>128</v>
      </c>
      <c r="FQ30" s="412" t="s">
        <v>129</v>
      </c>
      <c r="FR30" s="438">
        <v>919.66254796827229</v>
      </c>
      <c r="FS30" s="438">
        <v>-783.73530935493352</v>
      </c>
      <c r="FT30" s="438">
        <v>-1448.648607673887</v>
      </c>
      <c r="FV30" s="412" t="s">
        <v>128</v>
      </c>
      <c r="FW30" s="412" t="s">
        <v>129</v>
      </c>
      <c r="FX30" s="438">
        <v>1080.028145030924</v>
      </c>
      <c r="FY30" s="438">
        <v>-12934.64441670612</v>
      </c>
      <c r="FZ30" s="438">
        <v>-25700.941814891765</v>
      </c>
      <c r="GB30" s="412" t="s">
        <v>128</v>
      </c>
      <c r="GC30" s="412" t="s">
        <v>129</v>
      </c>
      <c r="GD30" s="438">
        <v>-552.5188542185831</v>
      </c>
      <c r="GE30" s="438">
        <v>-1965.2916787387151</v>
      </c>
      <c r="GF30" s="438">
        <v>-3577.4243933282382</v>
      </c>
      <c r="GH30" s="412" t="s">
        <v>128</v>
      </c>
      <c r="GI30" s="412" t="s">
        <v>129</v>
      </c>
      <c r="GJ30" s="438">
        <v>-2821.690827500408</v>
      </c>
      <c r="GK30" s="438">
        <v>-13191.595025320417</v>
      </c>
      <c r="GL30" s="438">
        <v>-26021.615581804977</v>
      </c>
      <c r="GN30" s="412" t="s">
        <v>128</v>
      </c>
      <c r="GO30" s="412" t="s">
        <v>129</v>
      </c>
      <c r="GP30" s="438">
        <v>1922.9458853122599</v>
      </c>
      <c r="GQ30" s="438">
        <v>-4813.0246896432636</v>
      </c>
      <c r="GR30" s="438">
        <v>-9625.9141831021607</v>
      </c>
      <c r="GT30" s="412" t="s">
        <v>128</v>
      </c>
      <c r="GU30" s="412" t="s">
        <v>129</v>
      </c>
      <c r="GV30" s="438">
        <v>579.82167375396148</v>
      </c>
      <c r="GW30" s="438">
        <v>-1506.1576334723518</v>
      </c>
      <c r="GX30" s="438">
        <v>-2997.9067147899787</v>
      </c>
      <c r="GZ30" s="412" t="s">
        <v>128</v>
      </c>
      <c r="HA30" s="412" t="s">
        <v>129</v>
      </c>
      <c r="HB30" s="438">
        <v>495.52923551422111</v>
      </c>
      <c r="HC30" s="438">
        <v>-1239.5624092129033</v>
      </c>
      <c r="HD30" s="438">
        <v>-2479.1162359876762</v>
      </c>
      <c r="HF30" s="412" t="s">
        <v>128</v>
      </c>
      <c r="HG30" s="412" t="s">
        <v>129</v>
      </c>
      <c r="HH30" s="438">
        <v>88.809392599698697</v>
      </c>
      <c r="HI30" s="438">
        <v>-221.99273511862722</v>
      </c>
      <c r="HJ30" s="438">
        <v>-443.93978705832609</v>
      </c>
      <c r="HL30" s="412" t="s">
        <v>128</v>
      </c>
      <c r="HM30" s="412" t="s">
        <v>129</v>
      </c>
      <c r="HN30" s="438">
        <v>2851.0616727032188</v>
      </c>
      <c r="HO30" s="438">
        <v>-7651.7467742902345</v>
      </c>
      <c r="HP30" s="438">
        <v>-15101.471814622717</v>
      </c>
      <c r="HR30" s="412" t="s">
        <v>128</v>
      </c>
      <c r="HS30" s="412" t="s">
        <v>129</v>
      </c>
      <c r="HT30" s="438">
        <v>-91.38337982813762</v>
      </c>
      <c r="HU30" s="438">
        <v>-16873.952684842894</v>
      </c>
      <c r="HV30" s="438">
        <v>-34163.494456722881</v>
      </c>
      <c r="HX30" s="412" t="s">
        <v>128</v>
      </c>
      <c r="HY30" s="412" t="s">
        <v>129</v>
      </c>
      <c r="HZ30" s="438">
        <v>7.8061291088667115</v>
      </c>
      <c r="IA30" s="438">
        <v>-4636.8643365341959</v>
      </c>
      <c r="IB30" s="438">
        <v>-9280.6788005111048</v>
      </c>
    </row>
    <row r="31" spans="2:236" s="229" customFormat="1" ht="11.25">
      <c r="B31" s="416" t="s">
        <v>130</v>
      </c>
      <c r="C31" s="454" t="s">
        <v>131</v>
      </c>
      <c r="D31" s="437">
        <v>-312.17038689655743</v>
      </c>
      <c r="E31" s="437">
        <v>-1560.8519344827812</v>
      </c>
      <c r="F31" s="437">
        <v>-3130.8666417911404</v>
      </c>
      <c r="H31" s="454" t="s">
        <v>131</v>
      </c>
      <c r="I31" s="437">
        <v>-448.35444325914034</v>
      </c>
      <c r="J31" s="437">
        <v>-1950.012358200403</v>
      </c>
      <c r="K31" s="437">
        <v>-3900.1073099363766</v>
      </c>
      <c r="M31" s="454" t="s">
        <v>131</v>
      </c>
      <c r="N31" s="437">
        <v>-189.50954473797665</v>
      </c>
      <c r="O31" s="437">
        <v>-1976.5128208960812</v>
      </c>
      <c r="P31" s="437">
        <v>-3953.0256417921623</v>
      </c>
      <c r="R31" s="454" t="s">
        <v>131</v>
      </c>
      <c r="S31" s="437">
        <v>-197.79441787851007</v>
      </c>
      <c r="T31" s="437">
        <v>-1928.9531347540965</v>
      </c>
      <c r="U31" s="437">
        <v>-3857.906269508193</v>
      </c>
      <c r="W31" s="454" t="s">
        <v>131</v>
      </c>
      <c r="X31" s="437">
        <v>-10.696735616824268</v>
      </c>
      <c r="Y31" s="437">
        <v>-1571.7688742681005</v>
      </c>
      <c r="Z31" s="437">
        <v>-3123.1175448851277</v>
      </c>
      <c r="AB31" s="416" t="s">
        <v>131</v>
      </c>
      <c r="AC31" s="437">
        <v>7.2339074837571538</v>
      </c>
      <c r="AD31" s="437">
        <v>-1473.3491381545575</v>
      </c>
      <c r="AE31" s="437">
        <v>-2919.8773279956395</v>
      </c>
      <c r="AG31" s="416" t="s">
        <v>131</v>
      </c>
      <c r="AH31" s="437">
        <v>-126.05243990014694</v>
      </c>
      <c r="AI31" s="437">
        <v>-1259.2462417480415</v>
      </c>
      <c r="AJ31" s="437">
        <v>-2518.4764429546121</v>
      </c>
      <c r="AL31" s="416" t="s">
        <v>131</v>
      </c>
      <c r="AM31" s="437">
        <v>-262.90210516558966</v>
      </c>
      <c r="AN31" s="437">
        <v>-855.63367172184132</v>
      </c>
      <c r="AO31" s="437">
        <v>-1711.2673434436826</v>
      </c>
      <c r="AQ31" s="416" t="s">
        <v>131</v>
      </c>
      <c r="AR31" s="437">
        <v>-352.50029123851527</v>
      </c>
      <c r="AS31" s="437">
        <v>-1127.3310933913172</v>
      </c>
      <c r="AT31" s="437">
        <v>-2254.6621867826343</v>
      </c>
      <c r="AV31" s="416" t="s">
        <v>131</v>
      </c>
      <c r="AW31" s="437">
        <v>-841.58131849062579</v>
      </c>
      <c r="AX31" s="437">
        <v>-1107.7861815961842</v>
      </c>
      <c r="AY31" s="437">
        <v>-2215.5723631923684</v>
      </c>
      <c r="BA31" s="416" t="s">
        <v>131</v>
      </c>
      <c r="BB31" s="437">
        <v>-647.70272704350418</v>
      </c>
      <c r="BC31" s="437">
        <v>-6477.0272704350409</v>
      </c>
      <c r="BD31" s="437">
        <v>-12954.054540870082</v>
      </c>
      <c r="BF31" s="416" t="s">
        <v>130</v>
      </c>
      <c r="BG31" s="416" t="s">
        <v>131</v>
      </c>
      <c r="BH31" s="437">
        <v>-801.29925148511018</v>
      </c>
      <c r="BI31" s="437">
        <v>-4006.496257425556</v>
      </c>
      <c r="BJ31" s="437">
        <v>-8014.0783478580834</v>
      </c>
      <c r="BL31" s="416" t="s">
        <v>130</v>
      </c>
      <c r="BM31" s="416" t="s">
        <v>131</v>
      </c>
      <c r="BN31" s="437">
        <v>-802.48296530121343</v>
      </c>
      <c r="BO31" s="437">
        <v>-4349.4879403397326</v>
      </c>
      <c r="BP31" s="437">
        <v>-8698.9758806794653</v>
      </c>
      <c r="BR31" s="416" t="s">
        <v>130</v>
      </c>
      <c r="BS31" s="416" t="s">
        <v>131</v>
      </c>
      <c r="BT31" s="437">
        <v>-918.74036324353256</v>
      </c>
      <c r="BU31" s="437">
        <v>-2669.8325450470725</v>
      </c>
      <c r="BV31" s="437">
        <v>-5339.6650900941449</v>
      </c>
      <c r="BX31" s="416" t="s">
        <v>130</v>
      </c>
      <c r="BY31" s="416" t="s">
        <v>131</v>
      </c>
      <c r="BZ31" s="437">
        <v>-1934.4348205095312</v>
      </c>
      <c r="CA31" s="437">
        <v>-7062.0461007976965</v>
      </c>
      <c r="CB31" s="437">
        <v>-14124.092201595393</v>
      </c>
      <c r="CD31" s="416" t="s">
        <v>130</v>
      </c>
      <c r="CE31" s="416" t="s">
        <v>131</v>
      </c>
      <c r="CF31" s="437">
        <v>-1898.0695317043997</v>
      </c>
      <c r="CG31" s="437">
        <v>-6993.9754355079967</v>
      </c>
      <c r="CH31" s="437">
        <v>-13987.950871015993</v>
      </c>
      <c r="CJ31" s="416" t="s">
        <v>130</v>
      </c>
      <c r="CK31" s="416" t="s">
        <v>131</v>
      </c>
      <c r="CL31" s="438">
        <v>-263.24601500684093</v>
      </c>
      <c r="CM31" s="438">
        <v>-2389.2498431410422</v>
      </c>
      <c r="CN31" s="438">
        <v>-4778.4996862820844</v>
      </c>
      <c r="CP31" s="416" t="s">
        <v>130</v>
      </c>
      <c r="CQ31" s="416" t="s">
        <v>131</v>
      </c>
      <c r="CR31" s="438">
        <v>78.948821761561561</v>
      </c>
      <c r="CS31" s="438">
        <v>-1678.0478108911366</v>
      </c>
      <c r="CT31" s="438">
        <v>-3356.0956217822732</v>
      </c>
      <c r="CV31" s="416" t="s">
        <v>130</v>
      </c>
      <c r="CW31" s="416" t="s">
        <v>131</v>
      </c>
      <c r="CX31" s="438">
        <v>245.57385612452293</v>
      </c>
      <c r="CY31" s="438">
        <v>-585.19942096172088</v>
      </c>
      <c r="CZ31" s="438">
        <v>-910.33624141538235</v>
      </c>
      <c r="DB31" s="416" t="s">
        <v>130</v>
      </c>
      <c r="DC31" s="416" t="s">
        <v>131</v>
      </c>
      <c r="DD31" s="438">
        <v>339.44897054437843</v>
      </c>
      <c r="DE31" s="438">
        <v>-1730.7366077355573</v>
      </c>
      <c r="DF31" s="438">
        <v>-3461.4732154711146</v>
      </c>
      <c r="DH31" s="416" t="s">
        <v>130</v>
      </c>
      <c r="DI31" s="416" t="s">
        <v>131</v>
      </c>
      <c r="DJ31" s="438">
        <v>233</v>
      </c>
      <c r="DK31" s="438">
        <v>-6424</v>
      </c>
      <c r="DL31" s="438">
        <v>-14968</v>
      </c>
      <c r="DN31" s="416" t="s">
        <v>130</v>
      </c>
      <c r="DO31" s="416" t="s">
        <v>131</v>
      </c>
      <c r="DP31" s="438">
        <v>85.844682133045424</v>
      </c>
      <c r="DQ31" s="438">
        <v>-3812.9068494459239</v>
      </c>
      <c r="DR31" s="438">
        <v>-8433.7390936936845</v>
      </c>
      <c r="DT31" s="416" t="s">
        <v>130</v>
      </c>
      <c r="DU31" s="416" t="s">
        <v>131</v>
      </c>
      <c r="DV31" s="438">
        <v>1027.2335036718453</v>
      </c>
      <c r="DW31" s="438">
        <v>-2591.1090238039023</v>
      </c>
      <c r="DX31" s="438">
        <v>-5591.9438199629685</v>
      </c>
      <c r="DZ31" s="416" t="s">
        <v>130</v>
      </c>
      <c r="EA31" s="416" t="s">
        <v>131</v>
      </c>
      <c r="EB31" s="438">
        <v>188.97288806040331</v>
      </c>
      <c r="EC31" s="438">
        <v>-1356.4259399582511</v>
      </c>
      <c r="ED31" s="438">
        <v>-2712.8518799165022</v>
      </c>
      <c r="EF31" s="416" t="s">
        <v>130</v>
      </c>
      <c r="EG31" s="416" t="s">
        <v>131</v>
      </c>
      <c r="EH31" s="438">
        <v>178.71344383251437</v>
      </c>
      <c r="EI31" s="438">
        <v>-3098.7887151860227</v>
      </c>
      <c r="EJ31" s="438">
        <v>-6187.7953840325172</v>
      </c>
      <c r="EL31" s="416" t="s">
        <v>130</v>
      </c>
      <c r="EM31" s="416" t="s">
        <v>131</v>
      </c>
      <c r="EN31" s="438">
        <v>304.87631070834993</v>
      </c>
      <c r="EO31" s="438">
        <v>-6927.8813453020794</v>
      </c>
      <c r="EP31" s="438">
        <v>-14718.827831614761</v>
      </c>
      <c r="ER31" s="416" t="s">
        <v>130</v>
      </c>
      <c r="ES31" s="416" t="s">
        <v>131</v>
      </c>
      <c r="ET31" s="438">
        <v>-49.181150167328425</v>
      </c>
      <c r="EU31" s="438">
        <v>-945.50138729634693</v>
      </c>
      <c r="EV31" s="438">
        <v>-1902.9906666224151</v>
      </c>
      <c r="EX31" s="416" t="s">
        <v>130</v>
      </c>
      <c r="EY31" s="416" t="s">
        <v>131</v>
      </c>
      <c r="EZ31" s="438">
        <v>59.683917505695007</v>
      </c>
      <c r="FA31" s="438">
        <v>-2411.1848105534386</v>
      </c>
      <c r="FB31" s="438">
        <v>-4370.8377229993148</v>
      </c>
      <c r="FD31" s="416" t="s">
        <v>130</v>
      </c>
      <c r="FE31" s="416" t="s">
        <v>131</v>
      </c>
      <c r="FF31" s="438">
        <v>208.92940519186308</v>
      </c>
      <c r="FG31" s="438">
        <v>-5226.8574906219128</v>
      </c>
      <c r="FH31" s="438">
        <v>-11163.129409668261</v>
      </c>
      <c r="FJ31" s="416" t="s">
        <v>130</v>
      </c>
      <c r="FK31" s="416" t="s">
        <v>131</v>
      </c>
      <c r="FL31" s="438">
        <v>86.94414351465295</v>
      </c>
      <c r="FM31" s="438">
        <v>-3191.3710921180123</v>
      </c>
      <c r="FN31" s="438">
        <v>-7779.6433818430778</v>
      </c>
      <c r="FP31" s="416" t="s">
        <v>130</v>
      </c>
      <c r="FQ31" s="416" t="s">
        <v>131</v>
      </c>
      <c r="FR31" s="438">
        <v>52.996390430023688</v>
      </c>
      <c r="FS31" s="438">
        <v>-1333.798873709892</v>
      </c>
      <c r="FT31" s="438">
        <v>-2682.8149673243202</v>
      </c>
      <c r="FV31" s="416" t="s">
        <v>130</v>
      </c>
      <c r="FW31" s="416" t="s">
        <v>131</v>
      </c>
      <c r="FX31" s="438">
        <v>69.407497826297075</v>
      </c>
      <c r="FY31" s="438">
        <v>-1759.7949931374669</v>
      </c>
      <c r="FZ31" s="438">
        <v>-3566.0510966398042</v>
      </c>
      <c r="GB31" s="416" t="s">
        <v>130</v>
      </c>
      <c r="GC31" s="416" t="s">
        <v>131</v>
      </c>
      <c r="GD31" s="438">
        <v>2444.3881313119568</v>
      </c>
      <c r="GE31" s="438">
        <v>-4268.5393115517236</v>
      </c>
      <c r="GF31" s="438">
        <v>-8809.8838256340841</v>
      </c>
      <c r="GH31" s="416" t="s">
        <v>130</v>
      </c>
      <c r="GI31" s="416" t="s">
        <v>131</v>
      </c>
      <c r="GJ31" s="438">
        <v>4214.8099476592151</v>
      </c>
      <c r="GK31" s="438">
        <v>-849.78435764439564</v>
      </c>
      <c r="GL31" s="438">
        <v>-1699.5687135333931</v>
      </c>
      <c r="GN31" s="416" t="s">
        <v>130</v>
      </c>
      <c r="GO31" s="416" t="s">
        <v>131</v>
      </c>
      <c r="GP31" s="438">
        <v>879.60784229192859</v>
      </c>
      <c r="GQ31" s="438">
        <v>-112.20243949745564</v>
      </c>
      <c r="GR31" s="438">
        <v>-206.29805270364369</v>
      </c>
      <c r="GT31" s="416" t="s">
        <v>130</v>
      </c>
      <c r="GU31" s="416" t="s">
        <v>131</v>
      </c>
      <c r="GV31" s="438">
        <v>-814.56053712072787</v>
      </c>
      <c r="GW31" s="438">
        <v>-3114.0440226463916</v>
      </c>
      <c r="GX31" s="438">
        <v>-5356.1061458070089</v>
      </c>
      <c r="GZ31" s="416" t="s">
        <v>130</v>
      </c>
      <c r="HA31" s="416" t="s">
        <v>131</v>
      </c>
      <c r="HB31" s="438">
        <v>95.041670843437316</v>
      </c>
      <c r="HC31" s="438">
        <v>-80.824086113176676</v>
      </c>
      <c r="HD31" s="438">
        <v>-627.8546358237304</v>
      </c>
      <c r="HF31" s="416" t="s">
        <v>130</v>
      </c>
      <c r="HG31" s="416" t="s">
        <v>131</v>
      </c>
      <c r="HH31" s="438">
        <v>-13.739055487721693</v>
      </c>
      <c r="HI31" s="438">
        <v>-44.852062785068526</v>
      </c>
      <c r="HJ31" s="438">
        <v>-221.73849514026568</v>
      </c>
      <c r="HL31" s="412" t="s">
        <v>130</v>
      </c>
      <c r="HM31" s="412" t="s">
        <v>131</v>
      </c>
      <c r="HN31" s="438">
        <v>-13899.647307443671</v>
      </c>
      <c r="HO31" s="438">
        <v>-32505.290412379545</v>
      </c>
      <c r="HP31" s="438">
        <v>-54721.174507317795</v>
      </c>
      <c r="HR31" s="412" t="s">
        <v>130</v>
      </c>
      <c r="HS31" s="412" t="s">
        <v>131</v>
      </c>
      <c r="HT31" s="438">
        <v>8431.9115791718177</v>
      </c>
      <c r="HU31" s="438">
        <v>-45114.590582573859</v>
      </c>
      <c r="HV31" s="438">
        <v>-73934.079803241228</v>
      </c>
      <c r="HX31" s="412" t="s">
        <v>130</v>
      </c>
      <c r="HY31" s="412" t="s">
        <v>131</v>
      </c>
      <c r="HZ31" s="438">
        <v>7.6189072285982551</v>
      </c>
      <c r="IA31" s="438">
        <v>-679.0067506011128</v>
      </c>
      <c r="IB31" s="438">
        <v>-1478.355327297953</v>
      </c>
    </row>
    <row r="32" spans="2:236" s="229" customFormat="1" ht="11.25">
      <c r="B32" s="412" t="s">
        <v>132</v>
      </c>
      <c r="C32" s="452" t="s">
        <v>133</v>
      </c>
      <c r="D32" s="437">
        <v>-7.4289796943478006</v>
      </c>
      <c r="E32" s="437">
        <v>-151.0392560030279</v>
      </c>
      <c r="F32" s="437">
        <v>-291.42727271190859</v>
      </c>
      <c r="H32" s="452" t="s">
        <v>133</v>
      </c>
      <c r="I32" s="437">
        <v>4.7436500000001128E-8</v>
      </c>
      <c r="J32" s="437">
        <v>1.1709378000000491E-6</v>
      </c>
      <c r="K32" s="437">
        <v>2.3114548999999539E-6</v>
      </c>
      <c r="M32" s="452" t="s">
        <v>133</v>
      </c>
      <c r="N32" s="437">
        <v>7.9711999999999139E-9</v>
      </c>
      <c r="O32" s="437">
        <v>1.9512359999995789E-7</v>
      </c>
      <c r="P32" s="437">
        <v>3.9024719999991577E-7</v>
      </c>
      <c r="R32" s="452" t="s">
        <v>133</v>
      </c>
      <c r="S32" s="437">
        <v>-9.9194160175000018E-3</v>
      </c>
      <c r="T32" s="437">
        <v>-0.21128719491199999</v>
      </c>
      <c r="U32" s="437">
        <v>-0.42257438982399997</v>
      </c>
      <c r="W32" s="452" t="s">
        <v>133</v>
      </c>
      <c r="X32" s="437">
        <v>-0.19822709698399998</v>
      </c>
      <c r="Y32" s="437">
        <v>-4.2309946877688986</v>
      </c>
      <c r="Z32" s="437">
        <v>-8.2229393892911986</v>
      </c>
      <c r="AB32" s="412" t="s">
        <v>133</v>
      </c>
      <c r="AC32" s="437">
        <v>-1.0876908617132002</v>
      </c>
      <c r="AD32" s="437">
        <v>-6.3929473276524993</v>
      </c>
      <c r="AE32" s="437">
        <v>-11.557709941558404</v>
      </c>
      <c r="AG32" s="412" t="s">
        <v>133</v>
      </c>
      <c r="AH32" s="437">
        <v>-0.86856150313229996</v>
      </c>
      <c r="AI32" s="437">
        <v>-6.8147924520750012</v>
      </c>
      <c r="AJ32" s="437">
        <v>-12.597540905652297</v>
      </c>
      <c r="AL32" s="412" t="s">
        <v>133</v>
      </c>
      <c r="AM32" s="437">
        <v>-0.29316365512239984</v>
      </c>
      <c r="AN32" s="437">
        <v>-6.2440531020033001</v>
      </c>
      <c r="AO32" s="437">
        <v>-12.4881062040066</v>
      </c>
      <c r="AQ32" s="412" t="s">
        <v>133</v>
      </c>
      <c r="AR32" s="437">
        <v>-0.87793822879402028</v>
      </c>
      <c r="AS32" s="437">
        <v>-7.5198345907569983</v>
      </c>
      <c r="AT32" s="437">
        <v>-15.039669181513997</v>
      </c>
      <c r="AV32" s="412" t="s">
        <v>133</v>
      </c>
      <c r="AW32" s="437">
        <v>-0.38173268853530012</v>
      </c>
      <c r="AX32" s="437">
        <v>-8.1713575737947988</v>
      </c>
      <c r="AY32" s="437">
        <v>-16.342715147589598</v>
      </c>
      <c r="BA32" s="412" t="s">
        <v>133</v>
      </c>
      <c r="BB32" s="437">
        <v>-1.2660783755517995</v>
      </c>
      <c r="BC32" s="437">
        <v>-10.658367642249788</v>
      </c>
      <c r="BD32" s="437">
        <v>-19.638905055298604</v>
      </c>
      <c r="BF32" s="412" t="s">
        <v>132</v>
      </c>
      <c r="BG32" s="412" t="s">
        <v>133</v>
      </c>
      <c r="BH32" s="437">
        <v>-0.64017430135869946</v>
      </c>
      <c r="BI32" s="437">
        <v>-10.680268034316398</v>
      </c>
      <c r="BJ32" s="437">
        <v>-20.24929625212221</v>
      </c>
      <c r="BL32" s="412" t="s">
        <v>132</v>
      </c>
      <c r="BM32" s="412" t="s">
        <v>133</v>
      </c>
      <c r="BN32" s="437">
        <v>-2.0302620094440997</v>
      </c>
      <c r="BO32" s="437">
        <v>-12.946721712848797</v>
      </c>
      <c r="BP32" s="437">
        <v>-25.893443425697594</v>
      </c>
      <c r="BR32" s="412" t="s">
        <v>132</v>
      </c>
      <c r="BS32" s="412" t="s">
        <v>133</v>
      </c>
      <c r="BT32" s="437">
        <v>-3.9639123845514002</v>
      </c>
      <c r="BU32" s="437">
        <v>-14.539525544241304</v>
      </c>
      <c r="BV32" s="437">
        <v>-29.079051088482608</v>
      </c>
      <c r="BX32" s="412" t="s">
        <v>132</v>
      </c>
      <c r="BY32" s="412" t="s">
        <v>133</v>
      </c>
      <c r="BZ32" s="437">
        <v>-4.0333588159892999</v>
      </c>
      <c r="CA32" s="437">
        <v>-14.213818947928591</v>
      </c>
      <c r="CB32" s="437">
        <v>-28.427637895857181</v>
      </c>
      <c r="CD32" s="412" t="s">
        <v>132</v>
      </c>
      <c r="CE32" s="412" t="s">
        <v>133</v>
      </c>
      <c r="CF32" s="437">
        <v>-7.8236714894373085</v>
      </c>
      <c r="CG32" s="437">
        <v>-19.760960782247505</v>
      </c>
      <c r="CH32" s="437">
        <v>-39.52192156449501</v>
      </c>
      <c r="CJ32" s="412" t="s">
        <v>132</v>
      </c>
      <c r="CK32" s="412" t="s">
        <v>133</v>
      </c>
      <c r="CL32" s="438">
        <v>-0.23126526723063581</v>
      </c>
      <c r="CM32" s="438">
        <v>-3.7140819812662085</v>
      </c>
      <c r="CN32" s="438">
        <v>-7.428163962532417</v>
      </c>
      <c r="CP32" s="412" t="s">
        <v>132</v>
      </c>
      <c r="CQ32" s="412" t="s">
        <v>133</v>
      </c>
      <c r="CR32" s="438">
        <v>-0.19394279387646021</v>
      </c>
      <c r="CS32" s="438">
        <v>-4.6916573423729275</v>
      </c>
      <c r="CT32" s="438">
        <v>-9.3833146847458551</v>
      </c>
      <c r="CV32" s="412" t="s">
        <v>132</v>
      </c>
      <c r="CW32" s="412" t="s">
        <v>133</v>
      </c>
      <c r="CX32" s="438">
        <v>-0.28143323262170816</v>
      </c>
      <c r="CY32" s="438">
        <v>-6.8304981453581712</v>
      </c>
      <c r="CZ32" s="438">
        <v>-13.258210313030053</v>
      </c>
      <c r="DB32" s="412" t="s">
        <v>132</v>
      </c>
      <c r="DC32" s="412" t="s">
        <v>133</v>
      </c>
      <c r="DD32" s="438">
        <v>-0.41269427076950888</v>
      </c>
      <c r="DE32" s="438">
        <v>-10.02251860429428</v>
      </c>
      <c r="DF32" s="438">
        <v>-20.04503720858856</v>
      </c>
      <c r="DH32" s="412" t="s">
        <v>132</v>
      </c>
      <c r="DI32" s="412" t="s">
        <v>133</v>
      </c>
      <c r="DJ32" s="438">
        <v>-1</v>
      </c>
      <c r="DK32" s="438">
        <v>-15</v>
      </c>
      <c r="DL32" s="438">
        <v>-28</v>
      </c>
      <c r="DN32" s="412" t="s">
        <v>132</v>
      </c>
      <c r="DO32" s="412" t="s">
        <v>133</v>
      </c>
      <c r="DP32" s="438">
        <v>-0.74320097862856283</v>
      </c>
      <c r="DQ32" s="438">
        <v>-18.083886498697147</v>
      </c>
      <c r="DR32" s="438">
        <v>-35.189925608591047</v>
      </c>
      <c r="DT32" s="412" t="s">
        <v>132</v>
      </c>
      <c r="DU32" s="412" t="s">
        <v>133</v>
      </c>
      <c r="DV32" s="438">
        <v>-0.9463721514025133</v>
      </c>
      <c r="DW32" s="438">
        <v>-23.054182163483748</v>
      </c>
      <c r="DX32" s="438">
        <v>-44.912899964389027</v>
      </c>
      <c r="DZ32" s="412" t="s">
        <v>132</v>
      </c>
      <c r="EA32" s="412" t="s">
        <v>133</v>
      </c>
      <c r="EB32" s="438">
        <v>717.80740675857442</v>
      </c>
      <c r="EC32" s="438">
        <v>-654.65416150284602</v>
      </c>
      <c r="ED32" s="438">
        <v>-1289.9056070843903</v>
      </c>
      <c r="EF32" s="412" t="s">
        <v>132</v>
      </c>
      <c r="EG32" s="412" t="s">
        <v>133</v>
      </c>
      <c r="EH32" s="438">
        <v>-29.373549975070706</v>
      </c>
      <c r="EI32" s="438">
        <v>-723.92839656629087</v>
      </c>
      <c r="EJ32" s="438">
        <v>-1426.910769515202</v>
      </c>
      <c r="EL32" s="412" t="s">
        <v>132</v>
      </c>
      <c r="EM32" s="412" t="s">
        <v>133</v>
      </c>
      <c r="EN32" s="438">
        <v>-30.628803283480885</v>
      </c>
      <c r="EO32" s="438">
        <v>-755.36660624108515</v>
      </c>
      <c r="EP32" s="438">
        <v>-1508.4072860441133</v>
      </c>
      <c r="ER32" s="412" t="s">
        <v>132</v>
      </c>
      <c r="ES32" s="412" t="s">
        <v>133</v>
      </c>
      <c r="ET32" s="438">
        <v>-2.1805399055671515</v>
      </c>
      <c r="EU32" s="438">
        <v>-53.293395472464383</v>
      </c>
      <c r="EV32" s="438">
        <v>-104.14662185289018</v>
      </c>
      <c r="EX32" s="412" t="s">
        <v>132</v>
      </c>
      <c r="EY32" s="412" t="s">
        <v>133</v>
      </c>
      <c r="EZ32" s="438">
        <v>-0.14508925925786026</v>
      </c>
      <c r="FA32" s="438">
        <v>-3.5329628387044649</v>
      </c>
      <c r="FB32" s="438">
        <v>-6.8730856933374893</v>
      </c>
      <c r="FD32" s="412" t="s">
        <v>132</v>
      </c>
      <c r="FE32" s="412" t="s">
        <v>133</v>
      </c>
      <c r="FF32" s="438">
        <v>-1.3500548218117618</v>
      </c>
      <c r="FG32" s="438">
        <v>-33.551727006787431</v>
      </c>
      <c r="FH32" s="438">
        <v>-66.643580442203671</v>
      </c>
      <c r="FJ32" s="412" t="s">
        <v>132</v>
      </c>
      <c r="FK32" s="412" t="s">
        <v>133</v>
      </c>
      <c r="FL32" s="438">
        <v>-1.4187300307034165</v>
      </c>
      <c r="FM32" s="438">
        <v>-35.141922241353896</v>
      </c>
      <c r="FN32" s="438">
        <v>-69.575421568060762</v>
      </c>
      <c r="FP32" s="412" t="s">
        <v>132</v>
      </c>
      <c r="FQ32" s="412" t="s">
        <v>133</v>
      </c>
      <c r="FR32" s="438">
        <v>-3.1763628732104627</v>
      </c>
      <c r="FS32" s="438">
        <v>-76.485176263408974</v>
      </c>
      <c r="FT32" s="438">
        <v>-147.31992775585363</v>
      </c>
      <c r="FV32" s="412" t="s">
        <v>132</v>
      </c>
      <c r="FW32" s="412" t="s">
        <v>133</v>
      </c>
      <c r="FX32" s="438">
        <v>-1.1137978305640646</v>
      </c>
      <c r="FY32" s="438">
        <v>-27.069510229866019</v>
      </c>
      <c r="FZ32" s="438">
        <v>-52.61187121440237</v>
      </c>
      <c r="GB32" s="412" t="s">
        <v>132</v>
      </c>
      <c r="GC32" s="412" t="s">
        <v>133</v>
      </c>
      <c r="GD32" s="438">
        <v>-1.3154925906302923</v>
      </c>
      <c r="GE32" s="438">
        <v>-31.914639524116996</v>
      </c>
      <c r="GF32" s="438">
        <v>-61.920376830904686</v>
      </c>
      <c r="GH32" s="412" t="s">
        <v>132</v>
      </c>
      <c r="GI32" s="412" t="s">
        <v>133</v>
      </c>
      <c r="GJ32" s="438">
        <v>-0.93726283331651217</v>
      </c>
      <c r="GK32" s="438">
        <v>-22.716581856847974</v>
      </c>
      <c r="GL32" s="438">
        <v>-44.032303247103698</v>
      </c>
      <c r="GN32" s="412" t="s">
        <v>132</v>
      </c>
      <c r="GO32" s="412" t="s">
        <v>133</v>
      </c>
      <c r="GP32" s="438">
        <v>-0.26099417347725828</v>
      </c>
      <c r="GQ32" s="438">
        <v>-6.1778586892300522</v>
      </c>
      <c r="GR32" s="438">
        <v>-11.69819318308658</v>
      </c>
      <c r="GT32" s="412" t="s">
        <v>132</v>
      </c>
      <c r="GU32" s="412" t="s">
        <v>133</v>
      </c>
      <c r="GV32" s="438">
        <v>-0.26060040615340402</v>
      </c>
      <c r="GW32" s="438">
        <v>-6.1417346741554795</v>
      </c>
      <c r="GX32" s="438">
        <v>-11.580177932865684</v>
      </c>
      <c r="GZ32" s="412" t="s">
        <v>132</v>
      </c>
      <c r="HA32" s="412" t="s">
        <v>133</v>
      </c>
      <c r="HB32" s="438">
        <v>-5.0564065385721628</v>
      </c>
      <c r="HC32" s="438">
        <v>-6.4490684942197989</v>
      </c>
      <c r="HD32" s="438">
        <v>-12.203304907771759</v>
      </c>
      <c r="HF32" s="412" t="s">
        <v>132</v>
      </c>
      <c r="HG32" s="412" t="s">
        <v>133</v>
      </c>
      <c r="HH32" s="438">
        <v>-5.3205192790606528</v>
      </c>
      <c r="HI32" s="438">
        <v>-6.6297126845954919</v>
      </c>
      <c r="HJ32" s="438">
        <v>-12.557661237929947</v>
      </c>
      <c r="HL32" s="412" t="s">
        <v>140</v>
      </c>
      <c r="HM32" s="412" t="s">
        <v>141</v>
      </c>
      <c r="HN32" s="438">
        <v>-58.112043664074314</v>
      </c>
      <c r="HO32" s="438">
        <v>-99.130204619919766</v>
      </c>
      <c r="HP32" s="438">
        <v>-188.04081278310824</v>
      </c>
      <c r="HR32" s="412" t="s">
        <v>132</v>
      </c>
      <c r="HS32" s="412" t="s">
        <v>133</v>
      </c>
      <c r="HT32" s="438">
        <v>-0.29541070441018213</v>
      </c>
      <c r="HU32" s="438">
        <v>-2457.7952984786125</v>
      </c>
      <c r="HV32" s="438">
        <v>-4631.4283782801367</v>
      </c>
      <c r="HX32" s="412" t="s">
        <v>132</v>
      </c>
      <c r="HY32" s="412" t="s">
        <v>133</v>
      </c>
      <c r="HZ32" s="438">
        <v>-1.5996058492964948E-4</v>
      </c>
      <c r="IA32" s="438">
        <v>-0.13717888464045244</v>
      </c>
      <c r="IB32" s="438">
        <v>-0.59893048740131782</v>
      </c>
    </row>
    <row r="33" spans="2:236" s="229" customFormat="1" ht="11.25">
      <c r="B33" s="412" t="s">
        <v>134</v>
      </c>
      <c r="C33" s="452" t="s">
        <v>135</v>
      </c>
      <c r="D33" s="437">
        <v>0</v>
      </c>
      <c r="E33" s="437">
        <v>0</v>
      </c>
      <c r="F33" s="437">
        <v>0</v>
      </c>
      <c r="H33" s="452" t="s">
        <v>135</v>
      </c>
      <c r="I33" s="437">
        <v>-1.2167917980300001E-2</v>
      </c>
      <c r="J33" s="437">
        <v>-0.26895594322389998</v>
      </c>
      <c r="K33" s="437">
        <v>-0.53560104687550003</v>
      </c>
      <c r="M33" s="452" t="s">
        <v>135</v>
      </c>
      <c r="N33" s="437">
        <v>-5.7501910016699992E-2</v>
      </c>
      <c r="O33" s="437">
        <v>-1.2657578398325</v>
      </c>
      <c r="P33" s="437">
        <v>-2.531515679665</v>
      </c>
      <c r="R33" s="452" t="s">
        <v>135</v>
      </c>
      <c r="S33" s="437">
        <v>-0.12832195632150001</v>
      </c>
      <c r="T33" s="437">
        <v>-2.8149148754424003</v>
      </c>
      <c r="U33" s="437">
        <v>-5.6298297508848005</v>
      </c>
      <c r="W33" s="452" t="s">
        <v>135</v>
      </c>
      <c r="X33" s="437">
        <v>0</v>
      </c>
      <c r="Y33" s="437">
        <v>0</v>
      </c>
      <c r="Z33" s="437">
        <v>0</v>
      </c>
      <c r="AB33" s="412" t="s">
        <v>135</v>
      </c>
      <c r="AC33" s="437">
        <v>0</v>
      </c>
      <c r="AD33" s="437">
        <v>0</v>
      </c>
      <c r="AE33" s="437">
        <v>0</v>
      </c>
      <c r="AG33" s="412" t="s">
        <v>135</v>
      </c>
      <c r="AH33" s="437">
        <v>0</v>
      </c>
      <c r="AI33" s="437">
        <v>0</v>
      </c>
      <c r="AJ33" s="437">
        <v>0</v>
      </c>
      <c r="AL33" s="412" t="s">
        <v>135</v>
      </c>
      <c r="AM33" s="437">
        <v>0</v>
      </c>
      <c r="AN33" s="437">
        <v>0</v>
      </c>
      <c r="AO33" s="437">
        <v>0</v>
      </c>
      <c r="AQ33" s="412" t="s">
        <v>135</v>
      </c>
      <c r="AR33" s="437">
        <v>0</v>
      </c>
      <c r="AS33" s="437">
        <v>0</v>
      </c>
      <c r="AT33" s="437">
        <v>0</v>
      </c>
      <c r="AV33" s="412" t="s">
        <v>135</v>
      </c>
      <c r="AW33" s="437">
        <v>0</v>
      </c>
      <c r="AX33" s="437">
        <v>0</v>
      </c>
      <c r="AY33" s="437">
        <v>0</v>
      </c>
      <c r="BA33" s="412" t="s">
        <v>135</v>
      </c>
      <c r="BB33" s="437">
        <v>-1.0675062381E-3</v>
      </c>
      <c r="BC33" s="437">
        <v>-2.3432619949199998E-2</v>
      </c>
      <c r="BD33" s="437">
        <v>-4.6183049092499998E-2</v>
      </c>
      <c r="BF33" s="412" t="s">
        <v>134</v>
      </c>
      <c r="BG33" s="412" t="s">
        <v>135</v>
      </c>
      <c r="BH33" s="437">
        <v>-1.4739778855400001E-2</v>
      </c>
      <c r="BI33" s="437">
        <v>-0.10156530992109999</v>
      </c>
      <c r="BJ33" s="437">
        <v>-0.18926266250939999</v>
      </c>
      <c r="BL33" s="412" t="s">
        <v>134</v>
      </c>
      <c r="BM33" s="412" t="s">
        <v>135</v>
      </c>
      <c r="BN33" s="437">
        <v>-3.2220878493499999E-2</v>
      </c>
      <c r="BO33" s="437">
        <v>-0.1957350723172</v>
      </c>
      <c r="BP33" s="437">
        <v>-0.3914701446344</v>
      </c>
      <c r="BR33" s="412" t="s">
        <v>134</v>
      </c>
      <c r="BS33" s="412" t="s">
        <v>135</v>
      </c>
      <c r="BT33" s="437">
        <v>-8.6925094130100009E-2</v>
      </c>
      <c r="BU33" s="437">
        <v>-0.31859303731040001</v>
      </c>
      <c r="BV33" s="437">
        <v>-0.63718607462080001</v>
      </c>
      <c r="BX33" s="412" t="s">
        <v>134</v>
      </c>
      <c r="BY33" s="412" t="s">
        <v>135</v>
      </c>
      <c r="BZ33" s="437">
        <v>-17.4826882746212</v>
      </c>
      <c r="CA33" s="437">
        <v>-60.948833178021701</v>
      </c>
      <c r="CB33" s="437">
        <v>-121.8976663560434</v>
      </c>
      <c r="CD33" s="412" t="s">
        <v>134</v>
      </c>
      <c r="CE33" s="412" t="s">
        <v>135</v>
      </c>
      <c r="CF33" s="437">
        <v>-0.26669579682170003</v>
      </c>
      <c r="CG33" s="437">
        <v>-0.74689888529249382</v>
      </c>
      <c r="CH33" s="437">
        <v>-1.4937977705849876</v>
      </c>
      <c r="CJ33" s="412" t="s">
        <v>134</v>
      </c>
      <c r="CK33" s="412" t="s">
        <v>135</v>
      </c>
      <c r="CL33" s="438">
        <v>0.57232875842003206</v>
      </c>
      <c r="CM33" s="438">
        <v>-1.2302483780903559</v>
      </c>
      <c r="CN33" s="438">
        <v>-2.4604967561807118</v>
      </c>
      <c r="CP33" s="412" t="s">
        <v>134</v>
      </c>
      <c r="CQ33" s="412" t="s">
        <v>135</v>
      </c>
      <c r="CR33" s="438">
        <v>-24.49027900247405</v>
      </c>
      <c r="CS33" s="438">
        <v>-49.668228495592608</v>
      </c>
      <c r="CT33" s="438">
        <v>-99.336456991185216</v>
      </c>
      <c r="CV33" s="412" t="s">
        <v>134</v>
      </c>
      <c r="CW33" s="412" t="s">
        <v>135</v>
      </c>
      <c r="CX33" s="438">
        <v>-19.756359510803634</v>
      </c>
      <c r="CY33" s="438">
        <v>-31.563478867218603</v>
      </c>
      <c r="CZ33" s="438">
        <v>-48.269593662397462</v>
      </c>
      <c r="DB33" s="412" t="s">
        <v>134</v>
      </c>
      <c r="DC33" s="412" t="s">
        <v>135</v>
      </c>
      <c r="DD33" s="438">
        <v>-28.04037149231814</v>
      </c>
      <c r="DE33" s="438">
        <v>-55.536183562581236</v>
      </c>
      <c r="DF33" s="438">
        <v>-111.07236712516247</v>
      </c>
      <c r="DH33" s="412" t="s">
        <v>134</v>
      </c>
      <c r="DI33" s="412" t="s">
        <v>135</v>
      </c>
      <c r="DJ33" s="438">
        <v>-29</v>
      </c>
      <c r="DK33" s="438">
        <v>-65</v>
      </c>
      <c r="DL33" s="438">
        <v>-99</v>
      </c>
      <c r="DN33" s="412" t="s">
        <v>134</v>
      </c>
      <c r="DO33" s="412" t="s">
        <v>135</v>
      </c>
      <c r="DP33" s="438">
        <v>-19.28102380608917</v>
      </c>
      <c r="DQ33" s="438">
        <v>-49.593441641896746</v>
      </c>
      <c r="DR33" s="438">
        <v>-78.547249329273072</v>
      </c>
      <c r="DT33" s="412" t="s">
        <v>134</v>
      </c>
      <c r="DU33" s="412" t="s">
        <v>135</v>
      </c>
      <c r="DV33" s="438">
        <v>17.1156711315062</v>
      </c>
      <c r="DW33" s="438">
        <v>-55.627805424807711</v>
      </c>
      <c r="DX33" s="438">
        <v>-110.47060253151533</v>
      </c>
      <c r="DZ33" s="412" t="s">
        <v>134</v>
      </c>
      <c r="EA33" s="412" t="s">
        <v>135</v>
      </c>
      <c r="EB33" s="438">
        <v>8.6590805342095205</v>
      </c>
      <c r="EC33" s="438">
        <v>-46.751853006430878</v>
      </c>
      <c r="ED33" s="438">
        <v>-77.453898209091761</v>
      </c>
      <c r="EF33" s="412" t="s">
        <v>134</v>
      </c>
      <c r="EG33" s="412" t="s">
        <v>135</v>
      </c>
      <c r="EH33" s="438">
        <v>-6.8517293194015041</v>
      </c>
      <c r="EI33" s="438">
        <v>-56.960690357766211</v>
      </c>
      <c r="EJ33" s="438">
        <v>-93.153981488898225</v>
      </c>
      <c r="EL33" s="412" t="s">
        <v>134</v>
      </c>
      <c r="EM33" s="412" t="s">
        <v>135</v>
      </c>
      <c r="EN33" s="438">
        <v>-28.26424555323899</v>
      </c>
      <c r="EO33" s="438">
        <v>-64.778126116824083</v>
      </c>
      <c r="EP33" s="438">
        <v>-102.07499597255317</v>
      </c>
      <c r="ER33" s="412" t="s">
        <v>134</v>
      </c>
      <c r="ES33" s="412" t="s">
        <v>135</v>
      </c>
      <c r="ET33" s="438">
        <v>-26.219850735599074</v>
      </c>
      <c r="EU33" s="438">
        <v>-74.122799382946084</v>
      </c>
      <c r="EV33" s="438">
        <v>-121.1242988916583</v>
      </c>
      <c r="EX33" s="412" t="s">
        <v>134</v>
      </c>
      <c r="EY33" s="412" t="s">
        <v>135</v>
      </c>
      <c r="EZ33" s="438">
        <v>-9.1134732699324061</v>
      </c>
      <c r="FA33" s="438">
        <v>-57.819836661773735</v>
      </c>
      <c r="FB33" s="438">
        <v>-105.76828863556771</v>
      </c>
      <c r="FD33" s="412" t="s">
        <v>134</v>
      </c>
      <c r="FE33" s="412" t="s">
        <v>135</v>
      </c>
      <c r="FF33" s="438">
        <v>-3.1737548292154254</v>
      </c>
      <c r="FG33" s="438">
        <v>-53.763488472366106</v>
      </c>
      <c r="FH33" s="438">
        <v>-103.61874638623004</v>
      </c>
      <c r="FJ33" s="412" t="s">
        <v>134</v>
      </c>
      <c r="FK33" s="412" t="s">
        <v>135</v>
      </c>
      <c r="FL33" s="438">
        <v>-6.3205929139354016</v>
      </c>
      <c r="FM33" s="438">
        <v>-65.150673165445156</v>
      </c>
      <c r="FN33" s="438">
        <v>-122.69074576749952</v>
      </c>
      <c r="FP33" s="412" t="s">
        <v>134</v>
      </c>
      <c r="FQ33" s="412" t="s">
        <v>135</v>
      </c>
      <c r="FR33" s="438">
        <v>-4.0911645544829414</v>
      </c>
      <c r="FS33" s="438">
        <v>-97.586846918550421</v>
      </c>
      <c r="FT33" s="438">
        <v>-186.29597971609192</v>
      </c>
      <c r="FV33" s="412" t="s">
        <v>134</v>
      </c>
      <c r="FW33" s="412" t="s">
        <v>135</v>
      </c>
      <c r="FX33" s="438">
        <v>-6.0966439961113039</v>
      </c>
      <c r="FY33" s="438">
        <v>-145.39034612793165</v>
      </c>
      <c r="FZ33" s="438">
        <v>-277.47996681130002</v>
      </c>
      <c r="GB33" s="412" t="s">
        <v>134</v>
      </c>
      <c r="GC33" s="412" t="s">
        <v>135</v>
      </c>
      <c r="GD33" s="438">
        <v>-6.0828657366940684</v>
      </c>
      <c r="GE33" s="438">
        <v>-145.36956268983093</v>
      </c>
      <c r="GF33" s="438">
        <v>-277.90765317488535</v>
      </c>
      <c r="GH33" s="412" t="s">
        <v>134</v>
      </c>
      <c r="GI33" s="412" t="s">
        <v>135</v>
      </c>
      <c r="GJ33" s="438">
        <v>-6.6176766583048217</v>
      </c>
      <c r="GK33" s="438">
        <v>-157.76855559274162</v>
      </c>
      <c r="GL33" s="438">
        <v>-300.89756118463032</v>
      </c>
      <c r="GN33" s="412" t="s">
        <v>134</v>
      </c>
      <c r="GO33" s="412" t="s">
        <v>135</v>
      </c>
      <c r="GP33" s="438">
        <v>-5.280464138581352</v>
      </c>
      <c r="GQ33" s="438">
        <v>-125.66615327361487</v>
      </c>
      <c r="GR33" s="438">
        <v>-239.23164063597341</v>
      </c>
      <c r="GT33" s="412" t="s">
        <v>134</v>
      </c>
      <c r="GU33" s="412" t="s">
        <v>135</v>
      </c>
      <c r="GV33" s="438">
        <v>-5.4912119550919645</v>
      </c>
      <c r="GW33" s="438">
        <v>-130.42182126010326</v>
      </c>
      <c r="GX33" s="438">
        <v>-247.81408753689669</v>
      </c>
      <c r="GZ33" s="412" t="s">
        <v>134</v>
      </c>
      <c r="HA33" s="412" t="s">
        <v>135</v>
      </c>
      <c r="HB33" s="438">
        <v>-65.484766636254705</v>
      </c>
      <c r="HC33" s="438">
        <v>-131.453162727408</v>
      </c>
      <c r="HD33" s="438">
        <v>-249.85269119485733</v>
      </c>
      <c r="HF33" s="412" t="s">
        <v>134</v>
      </c>
      <c r="HG33" s="412" t="s">
        <v>135</v>
      </c>
      <c r="HH33" s="438">
        <v>-47.362730392661085</v>
      </c>
      <c r="HI33" s="438">
        <v>-96.497632767134945</v>
      </c>
      <c r="HJ33" s="438">
        <v>-183.10192505510244</v>
      </c>
      <c r="HL33" s="412" t="s">
        <v>136</v>
      </c>
      <c r="HM33" s="412" t="s">
        <v>137</v>
      </c>
      <c r="HN33" s="438">
        <v>0</v>
      </c>
      <c r="HO33" s="438">
        <v>-655.4955084331167</v>
      </c>
      <c r="HP33" s="438">
        <v>-1310.9910168662414</v>
      </c>
      <c r="HR33" s="412" t="s">
        <v>134</v>
      </c>
      <c r="HS33" s="412" t="s">
        <v>135</v>
      </c>
      <c r="HT33" s="438">
        <v>5.7876187156970264E-3</v>
      </c>
      <c r="HU33" s="438">
        <v>-79.599267843673914</v>
      </c>
      <c r="HV33" s="438">
        <v>-151.31017930283909</v>
      </c>
      <c r="HX33" s="412" t="s">
        <v>134</v>
      </c>
      <c r="HY33" s="412" t="s">
        <v>135</v>
      </c>
      <c r="HZ33" s="438">
        <v>1.422679818962061E-2</v>
      </c>
      <c r="IA33" s="438">
        <v>-6.5576209215529211</v>
      </c>
      <c r="IB33" s="438">
        <v>-10.518642114563777</v>
      </c>
    </row>
    <row r="34" spans="2:236" s="229" customFormat="1" ht="11.25">
      <c r="B34" s="412" t="s">
        <v>136</v>
      </c>
      <c r="C34" s="452" t="s">
        <v>137</v>
      </c>
      <c r="D34" s="437">
        <v>-79.891927958612996</v>
      </c>
      <c r="E34" s="437">
        <v>-199.72981989653198</v>
      </c>
      <c r="F34" s="437">
        <v>-399.45963979306504</v>
      </c>
      <c r="H34" s="452" t="s">
        <v>137</v>
      </c>
      <c r="I34" s="437">
        <v>-56.630944999999997</v>
      </c>
      <c r="J34" s="437">
        <v>-138.10782847670851</v>
      </c>
      <c r="K34" s="437">
        <v>-276.21565695341701</v>
      </c>
      <c r="M34" s="452" t="s">
        <v>137</v>
      </c>
      <c r="N34" s="437">
        <v>-68.238530000000011</v>
      </c>
      <c r="O34" s="437">
        <v>-170.59632500000001</v>
      </c>
      <c r="P34" s="437">
        <v>-341.19265000000001</v>
      </c>
      <c r="R34" s="452" t="s">
        <v>137</v>
      </c>
      <c r="S34" s="437">
        <v>-15.167857032297492</v>
      </c>
      <c r="T34" s="437">
        <v>-37.919642580743805</v>
      </c>
      <c r="U34" s="437">
        <v>-75.839285161487609</v>
      </c>
      <c r="W34" s="452" t="s">
        <v>137</v>
      </c>
      <c r="X34" s="437">
        <v>-167.81135006160005</v>
      </c>
      <c r="Y34" s="437">
        <v>-419.52837515399995</v>
      </c>
      <c r="Z34" s="437">
        <v>-839.05675030799989</v>
      </c>
      <c r="AB34" s="412" t="s">
        <v>137</v>
      </c>
      <c r="AC34" s="437">
        <v>-234.21991190322569</v>
      </c>
      <c r="AD34" s="437">
        <v>-585.54977975806401</v>
      </c>
      <c r="AE34" s="437">
        <v>-1171.099559516128</v>
      </c>
      <c r="AG34" s="412" t="s">
        <v>137</v>
      </c>
      <c r="AH34" s="437">
        <v>-444.70816219580001</v>
      </c>
      <c r="AI34" s="437">
        <v>-858.01440451049996</v>
      </c>
      <c r="AJ34" s="437">
        <v>-1716.0288090209999</v>
      </c>
      <c r="AL34" s="412" t="s">
        <v>137</v>
      </c>
      <c r="AM34" s="437">
        <v>-306.22638410300004</v>
      </c>
      <c r="AN34" s="437">
        <v>-876.39168642121854</v>
      </c>
      <c r="AO34" s="437">
        <v>-1752.7833728424371</v>
      </c>
      <c r="AQ34" s="412" t="s">
        <v>137</v>
      </c>
      <c r="AR34" s="437">
        <v>-0.606440231</v>
      </c>
      <c r="AS34" s="437">
        <v>-3.1003376899999995</v>
      </c>
      <c r="AT34" s="437">
        <v>-6.200675379999999</v>
      </c>
      <c r="AV34" s="412" t="s">
        <v>137</v>
      </c>
      <c r="AW34" s="437">
        <v>-5.2086111187899985E-2</v>
      </c>
      <c r="AX34" s="437">
        <v>-0.12879643304880001</v>
      </c>
      <c r="AY34" s="437">
        <v>-0.25759286609760002</v>
      </c>
      <c r="BA34" s="412" t="s">
        <v>137</v>
      </c>
      <c r="BB34" s="437">
        <v>-6.6462181701100007E-2</v>
      </c>
      <c r="BC34" s="437">
        <v>-0.19161997149417856</v>
      </c>
      <c r="BD34" s="437">
        <v>-0.38323994298835712</v>
      </c>
      <c r="BF34" s="412" t="s">
        <v>136</v>
      </c>
      <c r="BG34" s="412" t="s">
        <v>137</v>
      </c>
      <c r="BH34" s="437">
        <v>-635.60605909039998</v>
      </c>
      <c r="BI34" s="437">
        <v>-1269.7560584839996</v>
      </c>
      <c r="BJ34" s="437">
        <v>-2539.5121169679992</v>
      </c>
      <c r="BL34" s="412" t="s">
        <v>136</v>
      </c>
      <c r="BM34" s="412" t="s">
        <v>137</v>
      </c>
      <c r="BN34" s="437">
        <v>-8.0956267299999982E-2</v>
      </c>
      <c r="BO34" s="437">
        <v>-0.20239066824999999</v>
      </c>
      <c r="BP34" s="437">
        <v>-0.40478133649999998</v>
      </c>
      <c r="BR34" s="412" t="s">
        <v>136</v>
      </c>
      <c r="BS34" s="412" t="s">
        <v>137</v>
      </c>
      <c r="BT34" s="437">
        <v>-85.505943145895714</v>
      </c>
      <c r="BU34" s="437">
        <v>-213.76485786473845</v>
      </c>
      <c r="BV34" s="437">
        <v>-427.52971572947689</v>
      </c>
      <c r="BX34" s="412" t="s">
        <v>136</v>
      </c>
      <c r="BY34" s="412" t="s">
        <v>137</v>
      </c>
      <c r="BZ34" s="437">
        <v>-256.90422144651899</v>
      </c>
      <c r="CA34" s="437">
        <v>-2865.1565924023507</v>
      </c>
      <c r="CB34" s="437">
        <v>-5730.3131848047015</v>
      </c>
      <c r="CD34" s="412" t="s">
        <v>136</v>
      </c>
      <c r="CE34" s="412" t="s">
        <v>137</v>
      </c>
      <c r="CF34" s="437">
        <v>-61.305223398046046</v>
      </c>
      <c r="CG34" s="437">
        <v>-122.61044679609209</v>
      </c>
      <c r="CH34" s="437">
        <v>-245.22089359218418</v>
      </c>
      <c r="CJ34" s="412" t="s">
        <v>136</v>
      </c>
      <c r="CK34" s="412" t="s">
        <v>137</v>
      </c>
      <c r="CL34" s="438">
        <v>76.570934231930849</v>
      </c>
      <c r="CM34" s="438">
        <v>-82.253254682443014</v>
      </c>
      <c r="CN34" s="438">
        <v>-164.50650936488603</v>
      </c>
      <c r="CP34" s="412" t="s">
        <v>136</v>
      </c>
      <c r="CQ34" s="412" t="s">
        <v>137</v>
      </c>
      <c r="CR34" s="438">
        <v>77.731096859902578</v>
      </c>
      <c r="CS34" s="438">
        <v>-330.65001174244873</v>
      </c>
      <c r="CT34" s="438">
        <v>-661.30002348489745</v>
      </c>
      <c r="CV34" s="412" t="s">
        <v>136</v>
      </c>
      <c r="CW34" s="412" t="s">
        <v>137</v>
      </c>
      <c r="CX34" s="438">
        <v>-14.785091065492205</v>
      </c>
      <c r="CY34" s="438">
        <v>-81.760910483052157</v>
      </c>
      <c r="CZ34" s="438">
        <v>-163.52182096609255</v>
      </c>
      <c r="DB34" s="412" t="s">
        <v>136</v>
      </c>
      <c r="DC34" s="412" t="s">
        <v>137</v>
      </c>
      <c r="DD34" s="438">
        <v>-17.574201584035364</v>
      </c>
      <c r="DE34" s="438">
        <v>-49.77410450368842</v>
      </c>
      <c r="DF34" s="438">
        <v>-99.54820900737684</v>
      </c>
      <c r="DH34" s="412" t="s">
        <v>136</v>
      </c>
      <c r="DI34" s="412" t="s">
        <v>137</v>
      </c>
      <c r="DJ34" s="438">
        <v>-5</v>
      </c>
      <c r="DK34" s="438">
        <v>-136</v>
      </c>
      <c r="DL34" s="438">
        <v>-271</v>
      </c>
      <c r="DN34" s="412" t="s">
        <v>136</v>
      </c>
      <c r="DO34" s="412" t="s">
        <v>137</v>
      </c>
      <c r="DP34" s="438">
        <v>-3.3251167422849295</v>
      </c>
      <c r="DQ34" s="438">
        <v>-13.300466969139718</v>
      </c>
      <c r="DR34" s="438">
        <v>-26.600933938279478</v>
      </c>
      <c r="DT34" s="412" t="s">
        <v>136</v>
      </c>
      <c r="DU34" s="412" t="s">
        <v>137</v>
      </c>
      <c r="DV34" s="438">
        <v>-0.25357706946777764</v>
      </c>
      <c r="DW34" s="438">
        <v>-228.12604570451799</v>
      </c>
      <c r="DX34" s="438">
        <v>-456.2520914090361</v>
      </c>
      <c r="DZ34" s="412" t="s">
        <v>136</v>
      </c>
      <c r="EA34" s="412" t="s">
        <v>137</v>
      </c>
      <c r="EB34" s="438">
        <v>-0.47681847000000011</v>
      </c>
      <c r="EC34" s="438">
        <v>-28.214482740230103</v>
      </c>
      <c r="ED34" s="438">
        <v>-56.428965480460157</v>
      </c>
      <c r="EF34" s="412" t="s">
        <v>136</v>
      </c>
      <c r="EG34" s="412" t="s">
        <v>137</v>
      </c>
      <c r="EH34" s="438">
        <v>-14.039002180014066</v>
      </c>
      <c r="EI34" s="438">
        <v>-65.032223466999909</v>
      </c>
      <c r="EJ34" s="438">
        <v>-130.06444693399982</v>
      </c>
      <c r="EL34" s="412" t="s">
        <v>136</v>
      </c>
      <c r="EM34" s="412" t="s">
        <v>137</v>
      </c>
      <c r="EN34" s="438">
        <v>2.235139779999554</v>
      </c>
      <c r="EO34" s="438">
        <v>-11.175698899997776</v>
      </c>
      <c r="EP34" s="438">
        <v>-22.351397799995553</v>
      </c>
      <c r="ER34" s="412" t="s">
        <v>136</v>
      </c>
      <c r="ES34" s="412" t="s">
        <v>137</v>
      </c>
      <c r="ET34" s="438">
        <v>-926.2105947500188</v>
      </c>
      <c r="EU34" s="438">
        <v>-2315.5264868750419</v>
      </c>
      <c r="EV34" s="438">
        <v>-4631.052973750081</v>
      </c>
      <c r="EX34" s="412" t="s">
        <v>136</v>
      </c>
      <c r="EY34" s="412" t="s">
        <v>137</v>
      </c>
      <c r="EZ34" s="438">
        <v>-1053.4365227273736</v>
      </c>
      <c r="FA34" s="438">
        <v>-2622.1913068184294</v>
      </c>
      <c r="FB34" s="438">
        <v>-5236.782613636864</v>
      </c>
      <c r="FD34" s="412" t="s">
        <v>136</v>
      </c>
      <c r="FE34" s="412" t="s">
        <v>137</v>
      </c>
      <c r="FF34" s="438">
        <v>-201.35545452137282</v>
      </c>
      <c r="FG34" s="438">
        <v>-11724.931271134285</v>
      </c>
      <c r="FH34" s="438">
        <v>-23449.862542268569</v>
      </c>
      <c r="FJ34" s="412" t="s">
        <v>136</v>
      </c>
      <c r="FK34" s="412" t="s">
        <v>137</v>
      </c>
      <c r="FL34" s="438">
        <v>-68.118014185529788</v>
      </c>
      <c r="FM34" s="438">
        <v>-164.15971569803403</v>
      </c>
      <c r="FN34" s="438">
        <v>-328.11368533981448</v>
      </c>
      <c r="FP34" s="412" t="s">
        <v>136</v>
      </c>
      <c r="FQ34" s="412" t="s">
        <v>137</v>
      </c>
      <c r="FR34" s="438">
        <v>-353.50613022537289</v>
      </c>
      <c r="FS34" s="438">
        <v>-883.76532556342988</v>
      </c>
      <c r="FT34" s="438">
        <v>-1767.5306511268602</v>
      </c>
      <c r="FV34" s="412" t="s">
        <v>136</v>
      </c>
      <c r="FW34" s="412" t="s">
        <v>137</v>
      </c>
      <c r="FX34" s="438">
        <v>0</v>
      </c>
      <c r="FY34" s="438">
        <v>0</v>
      </c>
      <c r="FZ34" s="438">
        <v>0</v>
      </c>
      <c r="GB34" s="412" t="s">
        <v>136</v>
      </c>
      <c r="GC34" s="412" t="s">
        <v>137</v>
      </c>
      <c r="GD34" s="438">
        <v>1839.5682717673087</v>
      </c>
      <c r="GE34" s="438">
        <v>-454.87435426850521</v>
      </c>
      <c r="GF34" s="438">
        <v>-951.70809100652536</v>
      </c>
      <c r="GH34" s="412" t="s">
        <v>136</v>
      </c>
      <c r="GI34" s="412" t="s">
        <v>137</v>
      </c>
      <c r="GJ34" s="438">
        <v>-1433.6678970940711</v>
      </c>
      <c r="GK34" s="438">
        <v>-3719.2210878033097</v>
      </c>
      <c r="GL34" s="438">
        <v>-7442.1737238705609</v>
      </c>
      <c r="GN34" s="412" t="s">
        <v>136</v>
      </c>
      <c r="GO34" s="412" t="s">
        <v>137</v>
      </c>
      <c r="GP34" s="438">
        <v>406.84762973451348</v>
      </c>
      <c r="GQ34" s="438">
        <v>-2155.9621216583164</v>
      </c>
      <c r="GR34" s="438">
        <v>-4760.2849916796849</v>
      </c>
      <c r="GT34" s="412" t="s">
        <v>136</v>
      </c>
      <c r="GU34" s="412" t="s">
        <v>137</v>
      </c>
      <c r="GV34" s="438">
        <v>618.2942874861111</v>
      </c>
      <c r="GW34" s="438">
        <v>-1754.7038122303109</v>
      </c>
      <c r="GX34" s="438">
        <v>-3453.8263122655371</v>
      </c>
      <c r="GZ34" s="412" t="s">
        <v>136</v>
      </c>
      <c r="HA34" s="412" t="s">
        <v>137</v>
      </c>
      <c r="HB34" s="438">
        <v>-286.7359376466386</v>
      </c>
      <c r="HC34" s="438">
        <v>-626.64605009838795</v>
      </c>
      <c r="HD34" s="438">
        <v>-1272.8982283981909</v>
      </c>
      <c r="HF34" s="412" t="s">
        <v>136</v>
      </c>
      <c r="HG34" s="412" t="s">
        <v>137</v>
      </c>
      <c r="HH34" s="438">
        <v>-100.83927646235239</v>
      </c>
      <c r="HI34" s="438">
        <v>-261.68227738617162</v>
      </c>
      <c r="HJ34" s="438">
        <v>-516.02563209854338</v>
      </c>
      <c r="HL34" s="412"/>
      <c r="HM34" s="412"/>
      <c r="HN34" s="438"/>
      <c r="HO34" s="438"/>
      <c r="HP34" s="438"/>
      <c r="HR34" s="412" t="s">
        <v>136</v>
      </c>
      <c r="HS34" s="412" t="s">
        <v>137</v>
      </c>
      <c r="HT34" s="438">
        <v>-3083.0538799999999</v>
      </c>
      <c r="HU34" s="438">
        <v>-2178.5862199016806</v>
      </c>
      <c r="HV34" s="438">
        <v>-4357.172439803383</v>
      </c>
      <c r="HX34" s="412" t="s">
        <v>136</v>
      </c>
      <c r="HY34" s="412" t="s">
        <v>137</v>
      </c>
      <c r="HZ34" s="438">
        <v>0</v>
      </c>
      <c r="IA34" s="438">
        <v>0</v>
      </c>
      <c r="IB34" s="438">
        <v>0</v>
      </c>
    </row>
    <row r="35" spans="2:236" s="229" customFormat="1" ht="11.25">
      <c r="B35" s="412"/>
      <c r="C35" s="452"/>
      <c r="D35" s="413"/>
      <c r="E35" s="414"/>
      <c r="F35" s="414"/>
      <c r="H35" s="452"/>
      <c r="I35" s="413"/>
      <c r="J35" s="414"/>
      <c r="K35" s="414"/>
      <c r="M35" s="452"/>
      <c r="N35" s="413">
        <v>0</v>
      </c>
      <c r="O35" s="414">
        <v>0</v>
      </c>
      <c r="P35" s="414">
        <v>0</v>
      </c>
      <c r="R35" s="452"/>
      <c r="S35" s="413"/>
      <c r="T35" s="414"/>
      <c r="U35" s="414"/>
      <c r="W35" s="452"/>
      <c r="X35" s="413"/>
      <c r="Y35" s="414"/>
      <c r="Z35" s="414"/>
      <c r="AB35" s="412"/>
      <c r="AC35" s="413"/>
      <c r="AD35" s="414"/>
      <c r="AE35" s="414"/>
      <c r="AG35" s="412"/>
      <c r="AH35" s="413">
        <v>0</v>
      </c>
      <c r="AI35" s="414">
        <v>0</v>
      </c>
      <c r="AJ35" s="414">
        <v>0</v>
      </c>
      <c r="AL35" s="412"/>
      <c r="AM35" s="413"/>
      <c r="AN35" s="414"/>
      <c r="AO35" s="414"/>
      <c r="AQ35" s="412"/>
      <c r="AR35" s="413"/>
      <c r="AS35" s="414"/>
      <c r="AT35" s="414"/>
      <c r="AV35" s="412"/>
      <c r="AW35" s="413"/>
      <c r="AX35" s="414"/>
      <c r="AY35" s="414"/>
      <c r="BA35" s="412"/>
      <c r="BB35" s="413"/>
      <c r="BC35" s="414"/>
      <c r="BD35" s="414"/>
      <c r="BF35" s="412"/>
      <c r="BG35" s="412"/>
      <c r="BH35" s="413"/>
      <c r="BI35" s="414"/>
      <c r="BJ35" s="414"/>
      <c r="BL35" s="412"/>
      <c r="BM35" s="412"/>
      <c r="BN35" s="413"/>
      <c r="BO35" s="414"/>
      <c r="BP35" s="414"/>
      <c r="BR35" s="412"/>
      <c r="BS35" s="412"/>
      <c r="BT35" s="413"/>
      <c r="BU35" s="414"/>
      <c r="BV35" s="414"/>
      <c r="BX35" s="412"/>
      <c r="BY35" s="412"/>
      <c r="BZ35" s="413">
        <v>0</v>
      </c>
      <c r="CA35" s="414">
        <v>0</v>
      </c>
      <c r="CB35" s="414">
        <v>0</v>
      </c>
      <c r="CD35" s="412"/>
      <c r="CE35" s="412"/>
      <c r="CF35" s="413">
        <v>0</v>
      </c>
      <c r="CG35" s="414">
        <v>0</v>
      </c>
      <c r="CH35" s="414">
        <v>0</v>
      </c>
      <c r="CJ35" s="412"/>
      <c r="CK35" s="412"/>
      <c r="CL35" s="439"/>
      <c r="CM35" s="440"/>
      <c r="CN35" s="440"/>
      <c r="CP35" s="412"/>
      <c r="CQ35" s="412"/>
      <c r="CR35" s="439"/>
      <c r="CS35" s="440"/>
      <c r="CT35" s="440"/>
      <c r="CV35" s="412"/>
      <c r="CW35" s="412"/>
      <c r="CX35" s="439"/>
      <c r="CY35" s="440"/>
      <c r="CZ35" s="440"/>
      <c r="DB35" s="412"/>
      <c r="DC35" s="412"/>
      <c r="DD35" s="439"/>
      <c r="DE35" s="440"/>
      <c r="DF35" s="440"/>
      <c r="DH35" s="412"/>
      <c r="DI35" s="412"/>
      <c r="DJ35" s="439"/>
      <c r="DK35" s="440"/>
      <c r="DL35" s="440"/>
      <c r="DN35" s="412"/>
      <c r="DO35" s="412"/>
      <c r="DP35" s="439"/>
      <c r="DQ35" s="440"/>
      <c r="DR35" s="440"/>
      <c r="DT35" s="412"/>
      <c r="DU35" s="412"/>
      <c r="DV35" s="439"/>
      <c r="DW35" s="440"/>
      <c r="DX35" s="440"/>
      <c r="DZ35" s="412"/>
      <c r="EA35" s="412"/>
      <c r="EB35" s="439"/>
      <c r="EC35" s="440"/>
      <c r="ED35" s="440"/>
      <c r="EF35" s="412"/>
      <c r="EG35" s="412"/>
      <c r="EH35" s="439"/>
      <c r="EI35" s="440"/>
      <c r="EJ35" s="440"/>
      <c r="EL35" s="412"/>
      <c r="EM35" s="412"/>
      <c r="EN35" s="439"/>
      <c r="EO35" s="440"/>
      <c r="EP35" s="440"/>
      <c r="ER35" s="412"/>
      <c r="ES35" s="412"/>
      <c r="ET35" s="439">
        <v>0</v>
      </c>
      <c r="EU35" s="440">
        <v>0</v>
      </c>
      <c r="EV35" s="440">
        <v>0</v>
      </c>
      <c r="EX35" s="412"/>
      <c r="EY35" s="412"/>
      <c r="EZ35" s="439"/>
      <c r="FA35" s="440"/>
      <c r="FB35" s="440"/>
      <c r="FD35" s="412"/>
      <c r="FE35" s="412"/>
      <c r="FF35" s="439">
        <v>0</v>
      </c>
      <c r="FG35" s="440">
        <v>0</v>
      </c>
      <c r="FH35" s="440">
        <v>0</v>
      </c>
      <c r="FJ35" s="412"/>
      <c r="FK35" s="412"/>
      <c r="FL35" s="439">
        <v>0</v>
      </c>
      <c r="FM35" s="440">
        <v>0</v>
      </c>
      <c r="FN35" s="440">
        <v>0</v>
      </c>
      <c r="FP35" s="412"/>
      <c r="FQ35" s="412"/>
      <c r="FR35" s="439"/>
      <c r="FS35" s="440"/>
      <c r="FT35" s="440"/>
      <c r="FV35" s="412"/>
      <c r="FW35" s="412"/>
      <c r="FX35" s="439"/>
      <c r="FY35" s="440"/>
      <c r="FZ35" s="440"/>
      <c r="GB35" s="412"/>
      <c r="GC35" s="412"/>
      <c r="GD35" s="439">
        <v>0</v>
      </c>
      <c r="GE35" s="440">
        <v>0</v>
      </c>
      <c r="GF35" s="440">
        <v>0</v>
      </c>
      <c r="GH35" s="412"/>
      <c r="GI35" s="412"/>
      <c r="GJ35" s="439"/>
      <c r="GK35" s="440"/>
      <c r="GL35" s="440"/>
      <c r="GN35" s="412"/>
      <c r="GO35" s="412"/>
      <c r="GP35" s="439"/>
      <c r="GQ35" s="440"/>
      <c r="GR35" s="440"/>
      <c r="GT35" s="412"/>
      <c r="GU35" s="412"/>
      <c r="GV35" s="439"/>
      <c r="GW35" s="440"/>
      <c r="GX35" s="440"/>
      <c r="GZ35" s="412"/>
      <c r="HA35" s="412"/>
      <c r="HB35" s="439"/>
      <c r="HC35" s="440"/>
      <c r="HD35" s="440"/>
      <c r="HF35" s="412"/>
      <c r="HG35" s="412"/>
      <c r="HH35" s="439"/>
      <c r="HI35" s="440"/>
      <c r="HJ35" s="440"/>
      <c r="HN35" s="439"/>
      <c r="HO35" s="440"/>
      <c r="HP35" s="440"/>
      <c r="HR35" s="412"/>
      <c r="HS35" s="412"/>
      <c r="HT35" s="440"/>
      <c r="HU35" s="440"/>
      <c r="HV35" s="440"/>
      <c r="HX35" s="412"/>
      <c r="HY35" s="412"/>
      <c r="HZ35" s="440"/>
      <c r="IA35" s="440"/>
      <c r="IB35" s="440"/>
    </row>
    <row r="36" spans="2:236" s="229" customFormat="1" ht="11.25">
      <c r="B36" s="441"/>
      <c r="C36" s="453" t="s">
        <v>138</v>
      </c>
      <c r="D36" s="442">
        <v>-1195.3721947594445</v>
      </c>
      <c r="E36" s="442">
        <v>-5147.0548223319292</v>
      </c>
      <c r="F36" s="442">
        <v>-10266.341946572509</v>
      </c>
      <c r="H36" s="453" t="s">
        <v>138</v>
      </c>
      <c r="I36" s="442">
        <v>-1217.0817954935223</v>
      </c>
      <c r="J36" s="442">
        <v>-5222.9383820794446</v>
      </c>
      <c r="K36" s="442">
        <v>-10496.463456422414</v>
      </c>
      <c r="M36" s="453" t="s">
        <v>138</v>
      </c>
      <c r="N36" s="442">
        <v>-1274.2555035549201</v>
      </c>
      <c r="O36" s="442">
        <v>-5574.1470706183936</v>
      </c>
      <c r="P36" s="442">
        <v>-11148.294141236787</v>
      </c>
      <c r="R36" s="453" t="s">
        <v>138</v>
      </c>
      <c r="S36" s="442">
        <v>-1134.7653752408014</v>
      </c>
      <c r="T36" s="442">
        <v>-7363.9137231879567</v>
      </c>
      <c r="U36" s="442">
        <v>-14727.827446375913</v>
      </c>
      <c r="W36" s="453" t="s">
        <v>138</v>
      </c>
      <c r="X36" s="442">
        <v>-699.24831288028599</v>
      </c>
      <c r="Y36" s="442">
        <v>-7290.8806911798592</v>
      </c>
      <c r="Z36" s="442">
        <v>-14322.897254651092</v>
      </c>
      <c r="AB36" s="415" t="s">
        <v>138</v>
      </c>
      <c r="AC36" s="442">
        <v>-1581.7095532797323</v>
      </c>
      <c r="AD36" s="442">
        <v>-7126.2985164687016</v>
      </c>
      <c r="AE36" s="442">
        <v>-15216.319029624206</v>
      </c>
      <c r="AG36" s="415" t="s">
        <v>138</v>
      </c>
      <c r="AH36" s="442">
        <v>-1498.0749259815882</v>
      </c>
      <c r="AI36" s="442">
        <v>-6105.130660338813</v>
      </c>
      <c r="AJ36" s="442">
        <v>-12219.655984805486</v>
      </c>
      <c r="AL36" s="415" t="s">
        <v>138</v>
      </c>
      <c r="AM36" s="442">
        <v>-1245.2195062490418</v>
      </c>
      <c r="AN36" s="442">
        <v>-4320.4828383304957</v>
      </c>
      <c r="AO36" s="442">
        <v>-8640.9656766609914</v>
      </c>
      <c r="AQ36" s="415" t="s">
        <v>138</v>
      </c>
      <c r="AR36" s="442">
        <v>-2359.0219059890419</v>
      </c>
      <c r="AS36" s="442">
        <v>-8839.7850175548429</v>
      </c>
      <c r="AT36" s="442">
        <v>-17679.570035109686</v>
      </c>
      <c r="AV36" s="415" t="s">
        <v>138</v>
      </c>
      <c r="AW36" s="442">
        <v>-2454.3974092994404</v>
      </c>
      <c r="AX36" s="442">
        <v>-7847.2878578250702</v>
      </c>
      <c r="AY36" s="442">
        <v>-15694.57571565014</v>
      </c>
      <c r="BA36" s="415" t="s">
        <v>138</v>
      </c>
      <c r="BB36" s="442">
        <v>-6211.3409843030886</v>
      </c>
      <c r="BC36" s="442">
        <v>-14148.626407648902</v>
      </c>
      <c r="BD36" s="442">
        <v>-28247.090155297414</v>
      </c>
      <c r="BF36" s="441"/>
      <c r="BG36" s="415" t="s">
        <v>138</v>
      </c>
      <c r="BH36" s="442">
        <v>-5805.7877071875282</v>
      </c>
      <c r="BI36" s="442">
        <v>-17210.620668352782</v>
      </c>
      <c r="BJ36" s="442">
        <v>-34421.202061938689</v>
      </c>
      <c r="BL36" s="441"/>
      <c r="BM36" s="415" t="s">
        <v>138</v>
      </c>
      <c r="BN36" s="442">
        <v>-7168.0879178088062</v>
      </c>
      <c r="BO36" s="442">
        <v>-28242.744789187902</v>
      </c>
      <c r="BP36" s="442">
        <v>-56485.489578375804</v>
      </c>
      <c r="BR36" s="441"/>
      <c r="BS36" s="415" t="s">
        <v>138</v>
      </c>
      <c r="BT36" s="442">
        <f>SUM(BT28:BT34)</f>
        <v>-7695.457824698382</v>
      </c>
      <c r="BU36" s="442">
        <f>SUM(BU28:BU34)</f>
        <v>-23299.090988537664</v>
      </c>
      <c r="BV36" s="442">
        <f>SUM(BV28:BV34)</f>
        <v>-46598.181977075328</v>
      </c>
      <c r="BX36" s="441"/>
      <c r="BY36" s="415" t="s">
        <v>138</v>
      </c>
      <c r="BZ36" s="442">
        <v>-6651.5963167528835</v>
      </c>
      <c r="CA36" s="442">
        <v>-36472.353950293873</v>
      </c>
      <c r="CB36" s="442">
        <v>-72944.707900587746</v>
      </c>
      <c r="CD36" s="441"/>
      <c r="CE36" s="415" t="s">
        <v>138</v>
      </c>
      <c r="CF36" s="442">
        <v>-8124.9772280312773</v>
      </c>
      <c r="CG36" s="442">
        <v>-36800.751790729635</v>
      </c>
      <c r="CH36" s="442">
        <v>-73601.50358145927</v>
      </c>
      <c r="CJ36" s="441"/>
      <c r="CK36" s="415" t="s">
        <v>138</v>
      </c>
      <c r="CL36" s="443">
        <v>-6157.7608470797977</v>
      </c>
      <c r="CM36" s="443">
        <v>-24795.738100122901</v>
      </c>
      <c r="CN36" s="443">
        <v>-49591.476200245801</v>
      </c>
      <c r="CP36" s="441"/>
      <c r="CQ36" s="415" t="s">
        <v>138</v>
      </c>
      <c r="CR36" s="443">
        <v>-3945.9648446651759</v>
      </c>
      <c r="CS36" s="443">
        <v>-12432.159995612112</v>
      </c>
      <c r="CT36" s="443">
        <v>-24864.319991224223</v>
      </c>
      <c r="CV36" s="441"/>
      <c r="CW36" s="415" t="s">
        <v>138</v>
      </c>
      <c r="CX36" s="443">
        <v>-1673.6994828476861</v>
      </c>
      <c r="CY36" s="443">
        <v>-8066.3036805476113</v>
      </c>
      <c r="CZ36" s="443">
        <v>-15183.553667950206</v>
      </c>
      <c r="DB36" s="441"/>
      <c r="DC36" s="415" t="s">
        <v>138</v>
      </c>
      <c r="DD36" s="443">
        <f>SUM(DD28:DD34)</f>
        <v>-1822.1226365416271</v>
      </c>
      <c r="DE36" s="443">
        <f>SUM(DE28:DE34)</f>
        <v>-11190.959521451592</v>
      </c>
      <c r="DF36" s="443">
        <f>SUM(DF28:DF34)</f>
        <v>-22381.919042903184</v>
      </c>
      <c r="DH36" s="441"/>
      <c r="DI36" s="415" t="s">
        <v>138</v>
      </c>
      <c r="DJ36" s="443">
        <f>SUM(DJ28:DJ34)</f>
        <v>-3383</v>
      </c>
      <c r="DK36" s="443">
        <f>SUM(DK28:DK34)</f>
        <v>-25417</v>
      </c>
      <c r="DL36" s="443">
        <f>SUM(DL28:DL34)</f>
        <v>-52930</v>
      </c>
      <c r="DN36" s="441"/>
      <c r="DO36" s="415" t="s">
        <v>138</v>
      </c>
      <c r="DP36" s="443">
        <v>-2784.4520754814166</v>
      </c>
      <c r="DQ36" s="443">
        <v>-44173.57099684939</v>
      </c>
      <c r="DR36" s="443">
        <v>-90982.078928833129</v>
      </c>
      <c r="DT36" s="441"/>
      <c r="DU36" s="415" t="s">
        <v>138</v>
      </c>
      <c r="DV36" s="443">
        <v>-3146.0906927451783</v>
      </c>
      <c r="DW36" s="443">
        <v>-55922.504954252458</v>
      </c>
      <c r="DX36" s="443">
        <v>-114815.08555457328</v>
      </c>
      <c r="DZ36" s="441"/>
      <c r="EA36" s="415" t="s">
        <v>138</v>
      </c>
      <c r="EB36" s="443">
        <v>-1507.5832215956684</v>
      </c>
      <c r="EC36" s="443">
        <v>-46784.097024221133</v>
      </c>
      <c r="ED36" s="443">
        <v>-93532.7363194106</v>
      </c>
      <c r="EF36" s="441"/>
      <c r="EG36" s="415" t="s">
        <v>138</v>
      </c>
      <c r="EH36" s="443">
        <f>SUM(EH28:EH34)</f>
        <v>-4711.3007964859162</v>
      </c>
      <c r="EI36" s="443">
        <f>SUM(EI28:EI34)</f>
        <v>-32672.794657781938</v>
      </c>
      <c r="EJ36" s="443">
        <f>SUM(EJ28:EJ34)</f>
        <v>-63581.022607347586</v>
      </c>
      <c r="EL36" s="441"/>
      <c r="EM36" s="415" t="s">
        <v>138</v>
      </c>
      <c r="EN36" s="443">
        <f>SUM(EN28:EN34)</f>
        <v>-6386.7823083844869</v>
      </c>
      <c r="EO36" s="443">
        <f>SUM(EO28:EO34)</f>
        <v>-62247.908906579207</v>
      </c>
      <c r="EP36" s="443">
        <f>SUM(EP28:EP34)</f>
        <v>-128781.98818263675</v>
      </c>
      <c r="ER36" s="441"/>
      <c r="ES36" s="415" t="s">
        <v>138</v>
      </c>
      <c r="ET36" s="443">
        <v>-4745.6128057460028</v>
      </c>
      <c r="EU36" s="443">
        <v>-47257.627405425454</v>
      </c>
      <c r="EV36" s="443">
        <v>-92723.937037050331</v>
      </c>
      <c r="EX36" s="441"/>
      <c r="EY36" s="415" t="s">
        <v>138</v>
      </c>
      <c r="EZ36" s="443">
        <f>SUM(EZ28:EZ34)</f>
        <v>-4449.1513764147448</v>
      </c>
      <c r="FA36" s="443">
        <f>SUM(FA28:FA34)</f>
        <v>-61913.012375482933</v>
      </c>
      <c r="FB36" s="443">
        <f>SUM(FB28:FB34)</f>
        <v>-117884.59907378819</v>
      </c>
      <c r="FD36" s="441"/>
      <c r="FE36" s="415" t="s">
        <v>138</v>
      </c>
      <c r="FF36" s="443">
        <v>-1664.3493288596344</v>
      </c>
      <c r="FG36" s="443">
        <v>-66450.933596595307</v>
      </c>
      <c r="FH36" s="443">
        <v>-134349.28867808849</v>
      </c>
      <c r="FJ36" s="441"/>
      <c r="FK36" s="415" t="s">
        <v>138</v>
      </c>
      <c r="FL36" s="443">
        <v>-970.7200744547664</v>
      </c>
      <c r="FM36" s="443">
        <v>-38002.25103484522</v>
      </c>
      <c r="FN36" s="443">
        <v>-78129.340970887526</v>
      </c>
      <c r="FP36" s="441"/>
      <c r="FQ36" s="415" t="s">
        <v>138</v>
      </c>
      <c r="FR36" s="443">
        <v>-6721.0565699876261</v>
      </c>
      <c r="FS36" s="443">
        <v>-37136.883556493485</v>
      </c>
      <c r="FT36" s="443">
        <v>-68424.668018788638</v>
      </c>
      <c r="FV36" s="441"/>
      <c r="FW36" s="415" t="s">
        <v>138</v>
      </c>
      <c r="FX36" s="443">
        <v>1577.2527101841656</v>
      </c>
      <c r="FY36" s="443">
        <v>-26451.072748369257</v>
      </c>
      <c r="FZ36" s="443">
        <v>-52337.849695270874</v>
      </c>
      <c r="GB36" s="441"/>
      <c r="GC36" s="415" t="s">
        <v>138</v>
      </c>
      <c r="GD36" s="443">
        <v>3881.8488274637511</v>
      </c>
      <c r="GE36" s="443">
        <v>-21296.815523959678</v>
      </c>
      <c r="GF36" s="443">
        <v>-42865.97339067961</v>
      </c>
      <c r="GH36" s="441"/>
      <c r="GI36" s="415" t="s">
        <v>138</v>
      </c>
      <c r="GJ36" s="443">
        <v>2609.2512949719198</v>
      </c>
      <c r="GK36" s="443">
        <v>-34738.105477244222</v>
      </c>
      <c r="GL36" s="443">
        <v>-68227.655303221341</v>
      </c>
      <c r="GN36" s="441"/>
      <c r="GO36" s="415" t="s">
        <v>138</v>
      </c>
      <c r="GP36" s="443">
        <v>2600.0399362052131</v>
      </c>
      <c r="GQ36" s="443">
        <v>-36758.89238181815</v>
      </c>
      <c r="GR36" s="443">
        <v>-68722.005687023586</v>
      </c>
      <c r="GT36" s="441" t="s">
        <v>138</v>
      </c>
      <c r="GU36" s="415"/>
      <c r="GV36" s="443">
        <f>SUM(GV28:GV35)</f>
        <v>451.82358254157498</v>
      </c>
      <c r="GW36" s="443">
        <f>SUM(GW28:GW35)</f>
        <v>-40939.406802234887</v>
      </c>
      <c r="GX36" s="443">
        <f>SUM(GX28:GX35)</f>
        <v>-76696.924496680527</v>
      </c>
      <c r="GZ36" s="441" t="s">
        <v>138</v>
      </c>
      <c r="HA36" s="415"/>
      <c r="HB36" s="443">
        <f>SUM(HB28:HB35)</f>
        <v>2932.4344741056329</v>
      </c>
      <c r="HC36" s="443">
        <f>SUM(HC28:HC35)</f>
        <v>-18410.976596889883</v>
      </c>
      <c r="HD36" s="443">
        <f>SUM(HD28:HD35)</f>
        <v>-36641.865051514826</v>
      </c>
      <c r="HF36" s="441" t="s">
        <v>138</v>
      </c>
      <c r="HG36" s="415"/>
      <c r="HH36" s="443">
        <f>SUM(HH28:HH35)</f>
        <v>4189.0659920899661</v>
      </c>
      <c r="HI36" s="443">
        <f>SUM(HI28:HI35)</f>
        <v>-17846.070535958192</v>
      </c>
      <c r="HJ36" s="443">
        <f>SUM(HJ28:HJ35)</f>
        <v>-34923.724340156979</v>
      </c>
      <c r="HL36" s="415" t="s">
        <v>138</v>
      </c>
      <c r="HM36" s="441"/>
      <c r="HN36" s="443">
        <f>SUM(HN28:HN34)</f>
        <v>13081.479568798861</v>
      </c>
      <c r="HO36" s="443">
        <f>SUM(HO28:HO34)</f>
        <v>-50687.919536152745</v>
      </c>
      <c r="HP36" s="443">
        <f>SUM(HP28:HP34)</f>
        <v>-91477.501377482258</v>
      </c>
      <c r="HR36" s="415" t="s">
        <v>138</v>
      </c>
      <c r="HS36" s="441"/>
      <c r="HT36" s="443">
        <f>SUM(HT28:HT35)</f>
        <v>6980.3994157398665</v>
      </c>
      <c r="HU36" s="443">
        <f>SUM(HU28:HU35)</f>
        <v>-80786.248424901525</v>
      </c>
      <c r="HV36" s="443">
        <f>SUM(HV28:HV35)</f>
        <v>-178891.29664203807</v>
      </c>
      <c r="HX36" s="415" t="s">
        <v>138</v>
      </c>
      <c r="HY36" s="441"/>
      <c r="HZ36" s="443">
        <f>SUM(HZ28:HZ35)</f>
        <v>-231.04312330227586</v>
      </c>
      <c r="IA36" s="443">
        <f>SUM(IA28:IA35)</f>
        <v>-20965.272060806805</v>
      </c>
      <c r="IB36" s="443">
        <f>SUM(IB28:IB35)</f>
        <v>-37456.152904605173</v>
      </c>
    </row>
    <row r="37" spans="2:236" s="229" customFormat="1" ht="11.25">
      <c r="B37" s="412"/>
      <c r="C37" s="412"/>
      <c r="D37" s="412"/>
      <c r="E37" s="412"/>
      <c r="F37" s="412"/>
      <c r="G37" s="412"/>
      <c r="H37" s="412"/>
      <c r="I37" s="412"/>
      <c r="J37" s="437"/>
      <c r="K37" s="437"/>
      <c r="L37" s="437"/>
      <c r="M37" s="412"/>
      <c r="N37" s="412"/>
      <c r="O37" s="412"/>
      <c r="P37" s="412"/>
      <c r="Q37" s="412"/>
      <c r="R37" s="412"/>
      <c r="T37" s="412"/>
      <c r="U37" s="412"/>
      <c r="V37" s="412"/>
      <c r="W37" s="412"/>
      <c r="Y37" s="412"/>
      <c r="Z37" s="412"/>
      <c r="AA37" s="414"/>
      <c r="AB37" s="414"/>
      <c r="AC37" s="433"/>
    </row>
    <row r="38" spans="2:236" s="229" customFormat="1" ht="11.25">
      <c r="H38" s="407"/>
      <c r="M38" s="407"/>
    </row>
    <row r="39" spans="2:236">
      <c r="H39" s="421"/>
      <c r="M39" s="421"/>
    </row>
  </sheetData>
  <sheetProtection algorithmName="SHA-512" hashValue="Hv/mseMNAsUkHMGzUeaiNufT7QX/mVhzCvQ4/k4nm1rSQVESrT7vTkY8TAf7PoVaWuXtUfpG+bPoYHzpok+jhw==" saltValue="o/nM3J9PjygbPebgOE/PvA==" spinCount="100000" sheet="1" objects="1" scenarios="1"/>
  <mergeCells count="36">
    <mergeCell ref="BT11:BV11"/>
    <mergeCell ref="BT26:BV26"/>
    <mergeCell ref="CR11:CT11"/>
    <mergeCell ref="CR26:CT26"/>
    <mergeCell ref="BZ11:CB11"/>
    <mergeCell ref="BZ26:CB26"/>
    <mergeCell ref="CF11:CH11"/>
    <mergeCell ref="CF26:CH26"/>
    <mergeCell ref="CL11:CN11"/>
    <mergeCell ref="CL26:CN26"/>
    <mergeCell ref="BB11:BD11"/>
    <mergeCell ref="BB26:BD26"/>
    <mergeCell ref="BH11:BJ11"/>
    <mergeCell ref="BH26:BJ26"/>
    <mergeCell ref="BN11:BP11"/>
    <mergeCell ref="BN26:BP26"/>
    <mergeCell ref="AM11:AO11"/>
    <mergeCell ref="AM26:AO26"/>
    <mergeCell ref="AR11:AT11"/>
    <mergeCell ref="AR26:AT26"/>
    <mergeCell ref="AW11:AY11"/>
    <mergeCell ref="AW26:AY26"/>
    <mergeCell ref="AH11:AJ11"/>
    <mergeCell ref="AH26:AJ26"/>
    <mergeCell ref="N11:P11"/>
    <mergeCell ref="N26:P26"/>
    <mergeCell ref="S11:U11"/>
    <mergeCell ref="S26:U26"/>
    <mergeCell ref="X11:Z11"/>
    <mergeCell ref="X26:Z26"/>
    <mergeCell ref="D11:F11"/>
    <mergeCell ref="D26:F26"/>
    <mergeCell ref="I11:K11"/>
    <mergeCell ref="I26:K26"/>
    <mergeCell ref="AC11:AE11"/>
    <mergeCell ref="AC26:AE26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8"/>
  <dimension ref="B4:CF25"/>
  <sheetViews>
    <sheetView showGridLines="0" workbookViewId="0">
      <pane xSplit="2" ySplit="7" topLeftCell="BW8" activePane="bottomRight" state="frozenSplit"/>
      <selection activeCell="X167" sqref="X167"/>
      <selection pane="topRight" activeCell="BW1" sqref="BW1"/>
      <selection pane="bottomLeft" activeCell="C8" sqref="C8"/>
      <selection pane="bottomRight" activeCell="BX2" sqref="BX2"/>
    </sheetView>
  </sheetViews>
  <sheetFormatPr defaultRowHeight="15"/>
  <cols>
    <col min="1" max="1" width="3.5703125" customWidth="1"/>
    <col min="2" max="2" width="22.85546875" customWidth="1"/>
    <col min="3" max="3" width="7.85546875" bestFit="1" customWidth="1"/>
    <col min="4" max="4" width="7.42578125" bestFit="1" customWidth="1"/>
    <col min="5" max="5" width="7.85546875" bestFit="1" customWidth="1"/>
    <col min="6" max="6" width="7.42578125" bestFit="1" customWidth="1"/>
    <col min="7" max="7" width="7.85546875" bestFit="1" customWidth="1"/>
    <col min="8" max="8" width="8.7109375" bestFit="1" customWidth="1"/>
    <col min="9" max="9" width="7.85546875" bestFit="1" customWidth="1"/>
    <col min="10" max="16" width="8.7109375" bestFit="1" customWidth="1"/>
    <col min="17" max="17" width="7.85546875" bestFit="1" customWidth="1"/>
    <col min="18" max="18" width="8.7109375" bestFit="1" customWidth="1"/>
    <col min="19" max="20" width="9.5703125" bestFit="1" customWidth="1"/>
    <col min="21" max="22" width="8.7109375" bestFit="1" customWidth="1"/>
    <col min="23" max="23" width="7.85546875" bestFit="1" customWidth="1"/>
    <col min="24" max="24" width="8.7109375" bestFit="1" customWidth="1"/>
    <col min="25" max="25" width="7.85546875" bestFit="1" customWidth="1"/>
    <col min="26" max="28" width="8.7109375" bestFit="1" customWidth="1"/>
    <col min="29" max="29" width="7.85546875" bestFit="1" customWidth="1"/>
    <col min="30" max="32" width="8.7109375" bestFit="1" customWidth="1"/>
    <col min="33" max="33" width="7.85546875" bestFit="1" customWidth="1"/>
    <col min="34" max="34" width="8.7109375" bestFit="1" customWidth="1"/>
    <col min="35" max="35" width="7.85546875" bestFit="1" customWidth="1"/>
    <col min="36" max="36" width="8.7109375" bestFit="1" customWidth="1"/>
    <col min="37" max="37" width="7.85546875" bestFit="1" customWidth="1"/>
    <col min="38" max="38" width="8.7109375" bestFit="1" customWidth="1"/>
    <col min="39" max="39" width="7.85546875" bestFit="1" customWidth="1"/>
    <col min="40" max="40" width="8.7109375" bestFit="1" customWidth="1"/>
    <col min="41" max="41" width="7.85546875" bestFit="1" customWidth="1"/>
    <col min="42" max="42" width="8.7109375" bestFit="1" customWidth="1"/>
    <col min="43" max="43" width="7.85546875" bestFit="1" customWidth="1"/>
    <col min="44" max="44" width="8.7109375" bestFit="1" customWidth="1"/>
    <col min="45" max="45" width="7.85546875" bestFit="1" customWidth="1"/>
    <col min="46" max="46" width="8.7109375" bestFit="1" customWidth="1"/>
    <col min="47" max="47" width="7.85546875" bestFit="1" customWidth="1"/>
    <col min="48" max="48" width="8.7109375" bestFit="1" customWidth="1"/>
    <col min="49" max="49" width="7.85546875" bestFit="1" customWidth="1"/>
    <col min="50" max="50" width="7.42578125" bestFit="1" customWidth="1"/>
    <col min="51" max="51" width="7.85546875" bestFit="1" customWidth="1"/>
    <col min="52" max="52" width="8.7109375" bestFit="1" customWidth="1"/>
    <col min="53" max="53" width="7.85546875" bestFit="1" customWidth="1"/>
    <col min="54" max="54" width="8.7109375" bestFit="1" customWidth="1"/>
  </cols>
  <sheetData>
    <row r="4" spans="2:84">
      <c r="B4" s="51" t="s">
        <v>159</v>
      </c>
    </row>
    <row r="6" spans="2:84">
      <c r="AX6" s="253"/>
      <c r="AZ6" s="253"/>
      <c r="BB6" s="253"/>
      <c r="BD6" s="253"/>
      <c r="BF6" s="253"/>
      <c r="BH6" s="253"/>
      <c r="BJ6" s="253"/>
      <c r="BL6" s="253"/>
      <c r="BN6" s="253"/>
      <c r="BP6" s="253"/>
      <c r="BR6" s="253"/>
      <c r="BT6" s="253"/>
      <c r="BV6" s="253"/>
      <c r="BX6" s="253"/>
      <c r="BZ6" s="253"/>
      <c r="CB6" s="253"/>
      <c r="CD6" s="253"/>
      <c r="CF6" s="253" t="s">
        <v>0</v>
      </c>
    </row>
    <row r="7" spans="2:84" s="82" customFormat="1">
      <c r="B7" s="81"/>
      <c r="C7" s="545" t="str">
        <f>"Dez09"</f>
        <v>Dez09</v>
      </c>
      <c r="D7" s="545"/>
      <c r="E7" s="545" t="str">
        <f>"Mar10"</f>
        <v>Mar10</v>
      </c>
      <c r="F7" s="545"/>
      <c r="G7" s="545" t="str">
        <f>"Jun10"</f>
        <v>Jun10</v>
      </c>
      <c r="H7" s="545"/>
      <c r="I7" s="545" t="str">
        <f>"Set10"</f>
        <v>Set10</v>
      </c>
      <c r="J7" s="545"/>
      <c r="K7" s="545" t="str">
        <f>"Dez10"</f>
        <v>Dez10</v>
      </c>
      <c r="L7" s="545"/>
      <c r="M7" s="545" t="str">
        <f>"Mar11"</f>
        <v>Mar11</v>
      </c>
      <c r="N7" s="545"/>
      <c r="O7" s="545" t="str">
        <f>"Jun11"</f>
        <v>Jun11</v>
      </c>
      <c r="P7" s="545"/>
      <c r="Q7" s="545" t="str">
        <f>"Set11"</f>
        <v>Set11</v>
      </c>
      <c r="R7" s="545"/>
      <c r="S7" s="545" t="str">
        <f>"Dez11"</f>
        <v>Dez11</v>
      </c>
      <c r="T7" s="545"/>
      <c r="U7" s="545" t="str">
        <f>"Mar12"</f>
        <v>Mar12</v>
      </c>
      <c r="V7" s="545"/>
      <c r="W7" s="545" t="str">
        <f>"Jun12"</f>
        <v>Jun12</v>
      </c>
      <c r="X7" s="545"/>
      <c r="Y7" s="545" t="str">
        <f>"Set12"</f>
        <v>Set12</v>
      </c>
      <c r="Z7" s="545"/>
      <c r="AA7" s="545" t="str">
        <f>"Dez12"</f>
        <v>Dez12</v>
      </c>
      <c r="AB7" s="545"/>
      <c r="AC7" s="545" t="str">
        <f>"Mar13"</f>
        <v>Mar13</v>
      </c>
      <c r="AD7" s="545"/>
      <c r="AE7" s="545" t="str">
        <f>"Jun13"</f>
        <v>Jun13</v>
      </c>
      <c r="AF7" s="545"/>
      <c r="AG7" s="545" t="str">
        <f>"Set13"</f>
        <v>Set13</v>
      </c>
      <c r="AH7" s="545"/>
      <c r="AI7" s="545" t="str">
        <f>"Dez13"</f>
        <v>Dez13</v>
      </c>
      <c r="AJ7" s="545"/>
      <c r="AK7" s="545" t="str">
        <f>"Mar14"</f>
        <v>Mar14</v>
      </c>
      <c r="AL7" s="545"/>
      <c r="AM7" s="545" t="s">
        <v>117</v>
      </c>
      <c r="AN7" s="545"/>
      <c r="AO7" s="545" t="str">
        <f>"Set14"</f>
        <v>Set14</v>
      </c>
      <c r="AP7" s="545"/>
      <c r="AQ7" s="545" t="str">
        <f>"Dez14"</f>
        <v>Dez14</v>
      </c>
      <c r="AR7" s="545"/>
      <c r="AS7" s="544" t="s">
        <v>440</v>
      </c>
      <c r="AT7" s="545"/>
      <c r="AU7" s="544" t="s">
        <v>443</v>
      </c>
      <c r="AV7" s="545"/>
      <c r="AW7" s="544" t="s">
        <v>454</v>
      </c>
      <c r="AX7" s="545"/>
      <c r="AY7" s="544" t="s">
        <v>464</v>
      </c>
      <c r="AZ7" s="545"/>
      <c r="BA7" s="544" t="s">
        <v>505</v>
      </c>
      <c r="BB7" s="545"/>
      <c r="BC7" s="544" t="s">
        <v>531</v>
      </c>
      <c r="BD7" s="545"/>
      <c r="BE7" s="544" t="s">
        <v>537</v>
      </c>
      <c r="BF7" s="545"/>
      <c r="BG7" s="544" t="s">
        <v>541</v>
      </c>
      <c r="BH7" s="545"/>
      <c r="BI7" s="544" t="s">
        <v>545</v>
      </c>
      <c r="BJ7" s="545"/>
      <c r="BK7" s="544" t="s">
        <v>550</v>
      </c>
      <c r="BL7" s="545"/>
      <c r="BM7" s="544" t="s">
        <v>555</v>
      </c>
      <c r="BN7" s="545"/>
      <c r="BO7" s="544" t="s">
        <v>557</v>
      </c>
      <c r="BP7" s="545"/>
      <c r="BQ7" s="544" t="s">
        <v>559</v>
      </c>
      <c r="BR7" s="545"/>
      <c r="BS7" s="544" t="s">
        <v>563</v>
      </c>
      <c r="BT7" s="545"/>
      <c r="BU7" s="544" t="s">
        <v>564</v>
      </c>
      <c r="BV7" s="545"/>
      <c r="BW7" s="544" t="s">
        <v>567</v>
      </c>
      <c r="BX7" s="545"/>
      <c r="BY7" s="544" t="s">
        <v>569</v>
      </c>
      <c r="BZ7" s="545"/>
      <c r="CA7" s="544" t="s">
        <v>572</v>
      </c>
      <c r="CB7" s="545"/>
      <c r="CC7" s="544" t="s">
        <v>575</v>
      </c>
      <c r="CD7" s="545"/>
      <c r="CE7" s="544" t="s">
        <v>578</v>
      </c>
      <c r="CF7" s="545"/>
    </row>
    <row r="8" spans="2:84">
      <c r="B8" s="11" t="s">
        <v>48</v>
      </c>
      <c r="C8" s="2" t="s">
        <v>142</v>
      </c>
      <c r="D8" s="2" t="s">
        <v>143</v>
      </c>
      <c r="E8" s="2" t="s">
        <v>142</v>
      </c>
      <c r="F8" s="2" t="s">
        <v>143</v>
      </c>
      <c r="G8" s="2" t="s">
        <v>142</v>
      </c>
      <c r="H8" s="2" t="s">
        <v>143</v>
      </c>
      <c r="I8" s="2" t="s">
        <v>142</v>
      </c>
      <c r="J8" s="2" t="s">
        <v>143</v>
      </c>
      <c r="K8" s="2" t="s">
        <v>142</v>
      </c>
      <c r="L8" s="2" t="s">
        <v>143</v>
      </c>
      <c r="M8" s="2" t="s">
        <v>142</v>
      </c>
      <c r="N8" s="2" t="s">
        <v>143</v>
      </c>
      <c r="O8" s="2" t="s">
        <v>142</v>
      </c>
      <c r="P8" s="2" t="s">
        <v>143</v>
      </c>
      <c r="Q8" s="2" t="s">
        <v>142</v>
      </c>
      <c r="R8" s="2" t="s">
        <v>143</v>
      </c>
      <c r="S8" s="2" t="s">
        <v>142</v>
      </c>
      <c r="T8" s="2" t="s">
        <v>143</v>
      </c>
      <c r="U8" s="2" t="s">
        <v>142</v>
      </c>
      <c r="V8" s="2" t="s">
        <v>143</v>
      </c>
      <c r="W8" s="2" t="s">
        <v>142</v>
      </c>
      <c r="X8" s="2" t="s">
        <v>143</v>
      </c>
      <c r="Y8" s="2" t="s">
        <v>142</v>
      </c>
      <c r="Z8" s="2" t="s">
        <v>143</v>
      </c>
      <c r="AA8" s="2" t="s">
        <v>142</v>
      </c>
      <c r="AB8" s="2" t="s">
        <v>143</v>
      </c>
      <c r="AC8" s="2" t="s">
        <v>142</v>
      </c>
      <c r="AD8" s="2" t="s">
        <v>143</v>
      </c>
      <c r="AE8" s="2" t="s">
        <v>142</v>
      </c>
      <c r="AF8" s="2" t="s">
        <v>143</v>
      </c>
      <c r="AG8" s="2" t="s">
        <v>142</v>
      </c>
      <c r="AH8" s="2" t="s">
        <v>143</v>
      </c>
      <c r="AI8" s="2" t="s">
        <v>142</v>
      </c>
      <c r="AJ8" s="2" t="s">
        <v>143</v>
      </c>
      <c r="AK8" s="2" t="s">
        <v>142</v>
      </c>
      <c r="AL8" s="2" t="s">
        <v>143</v>
      </c>
      <c r="AM8" s="2" t="s">
        <v>142</v>
      </c>
      <c r="AN8" s="2" t="s">
        <v>143</v>
      </c>
      <c r="AO8" s="2" t="s">
        <v>142</v>
      </c>
      <c r="AP8" s="2" t="s">
        <v>143</v>
      </c>
      <c r="AQ8" s="2" t="s">
        <v>142</v>
      </c>
      <c r="AR8" s="2" t="s">
        <v>143</v>
      </c>
      <c r="AS8" s="2" t="s">
        <v>142</v>
      </c>
      <c r="AT8" s="2" t="s">
        <v>143</v>
      </c>
      <c r="AU8" s="2" t="s">
        <v>142</v>
      </c>
      <c r="AV8" s="2" t="s">
        <v>143</v>
      </c>
      <c r="AW8" s="2" t="s">
        <v>142</v>
      </c>
      <c r="AX8" s="2" t="s">
        <v>143</v>
      </c>
      <c r="AY8" s="2" t="s">
        <v>142</v>
      </c>
      <c r="AZ8" s="2" t="s">
        <v>143</v>
      </c>
      <c r="BA8" s="2" t="s">
        <v>142</v>
      </c>
      <c r="BB8" s="2" t="s">
        <v>143</v>
      </c>
      <c r="BC8" s="2" t="s">
        <v>142</v>
      </c>
      <c r="BD8" s="2" t="s">
        <v>143</v>
      </c>
      <c r="BE8" s="2" t="s">
        <v>142</v>
      </c>
      <c r="BF8" s="2" t="s">
        <v>143</v>
      </c>
      <c r="BG8" s="2" t="s">
        <v>142</v>
      </c>
      <c r="BH8" s="2" t="s">
        <v>143</v>
      </c>
      <c r="BI8" s="2" t="s">
        <v>142</v>
      </c>
      <c r="BJ8" s="2" t="s">
        <v>143</v>
      </c>
      <c r="BK8" s="2" t="s">
        <v>142</v>
      </c>
      <c r="BL8" s="2" t="s">
        <v>143</v>
      </c>
      <c r="BM8" s="2" t="s">
        <v>142</v>
      </c>
      <c r="BN8" s="2" t="s">
        <v>143</v>
      </c>
      <c r="BO8" s="2" t="s">
        <v>142</v>
      </c>
      <c r="BP8" s="2" t="s">
        <v>143</v>
      </c>
      <c r="BQ8" s="2" t="s">
        <v>142</v>
      </c>
      <c r="BR8" s="2" t="s">
        <v>143</v>
      </c>
      <c r="BS8" s="2" t="s">
        <v>142</v>
      </c>
      <c r="BT8" s="2" t="s">
        <v>143</v>
      </c>
      <c r="BU8" s="2" t="s">
        <v>142</v>
      </c>
      <c r="BV8" s="2" t="s">
        <v>143</v>
      </c>
      <c r="BW8" s="2" t="s">
        <v>142</v>
      </c>
      <c r="BX8" s="2" t="s">
        <v>143</v>
      </c>
      <c r="BY8" s="2" t="s">
        <v>142</v>
      </c>
      <c r="BZ8" s="2" t="s">
        <v>143</v>
      </c>
      <c r="CA8" s="2" t="s">
        <v>142</v>
      </c>
      <c r="CB8" s="2" t="s">
        <v>143</v>
      </c>
      <c r="CC8" s="2" t="s">
        <v>142</v>
      </c>
      <c r="CD8" s="2" t="s">
        <v>143</v>
      </c>
      <c r="CE8" s="2" t="s">
        <v>142</v>
      </c>
      <c r="CF8" s="2" t="s">
        <v>143</v>
      </c>
    </row>
    <row r="9" spans="2:84">
      <c r="B9" s="351" t="s">
        <v>144</v>
      </c>
      <c r="C9" s="352">
        <v>9597</v>
      </c>
      <c r="D9" s="352">
        <v>9597</v>
      </c>
      <c r="E9" s="352">
        <v>7662</v>
      </c>
      <c r="F9" s="352">
        <v>7662</v>
      </c>
      <c r="G9" s="352">
        <v>853</v>
      </c>
      <c r="H9" s="352">
        <v>853</v>
      </c>
      <c r="I9" s="352">
        <v>37744</v>
      </c>
      <c r="J9" s="352">
        <v>37744</v>
      </c>
      <c r="K9" s="352">
        <v>40091</v>
      </c>
      <c r="L9" s="352">
        <v>40091</v>
      </c>
      <c r="M9" s="352">
        <v>47917</v>
      </c>
      <c r="N9" s="352">
        <v>47917</v>
      </c>
      <c r="O9" s="352">
        <v>55144</v>
      </c>
      <c r="P9" s="352">
        <v>55144</v>
      </c>
      <c r="Q9" s="352">
        <v>80382</v>
      </c>
      <c r="R9" s="352">
        <v>80382</v>
      </c>
      <c r="S9" s="352">
        <v>90862</v>
      </c>
      <c r="T9" s="352">
        <v>99792</v>
      </c>
      <c r="U9" s="352">
        <v>87275</v>
      </c>
      <c r="V9" s="352">
        <v>87275</v>
      </c>
      <c r="W9" s="352">
        <v>110471</v>
      </c>
      <c r="X9" s="352">
        <v>110471</v>
      </c>
      <c r="Y9" s="352">
        <v>404455</v>
      </c>
      <c r="Z9" s="352">
        <v>404455</v>
      </c>
      <c r="AA9" s="352">
        <v>195471</v>
      </c>
      <c r="AB9" s="352">
        <v>195471</v>
      </c>
      <c r="AC9" s="352">
        <v>193438.27988000002</v>
      </c>
      <c r="AD9" s="352">
        <v>207916.33035000003</v>
      </c>
      <c r="AE9" s="352">
        <v>142739</v>
      </c>
      <c r="AF9" s="352">
        <v>182301</v>
      </c>
      <c r="AG9" s="352">
        <v>176739</v>
      </c>
      <c r="AH9" s="352">
        <v>212023</v>
      </c>
      <c r="AI9" s="352">
        <v>187966</v>
      </c>
      <c r="AJ9" s="352">
        <v>210339</v>
      </c>
      <c r="AK9" s="352">
        <v>281940</v>
      </c>
      <c r="AL9" s="352">
        <v>305724</v>
      </c>
      <c r="AM9" s="352">
        <v>493785</v>
      </c>
      <c r="AN9" s="352">
        <v>516135</v>
      </c>
      <c r="AO9" s="352">
        <v>257254</v>
      </c>
      <c r="AP9" s="352">
        <v>272909</v>
      </c>
      <c r="AQ9" s="352">
        <v>221534</v>
      </c>
      <c r="AR9" s="352">
        <v>232106</v>
      </c>
      <c r="AS9" s="352">
        <v>196701</v>
      </c>
      <c r="AT9" s="352">
        <v>202797</v>
      </c>
      <c r="AU9" s="352">
        <v>278658</v>
      </c>
      <c r="AV9" s="352">
        <v>281382</v>
      </c>
      <c r="AW9" s="352">
        <v>111222</v>
      </c>
      <c r="AX9" s="352">
        <v>113032</v>
      </c>
      <c r="AY9" s="352">
        <v>100818</v>
      </c>
      <c r="AZ9" s="352">
        <v>101901</v>
      </c>
      <c r="BA9" s="352">
        <v>106406</v>
      </c>
      <c r="BB9" s="352">
        <v>106926</v>
      </c>
      <c r="BC9" s="352">
        <v>94162</v>
      </c>
      <c r="BD9" s="352">
        <v>94358</v>
      </c>
      <c r="BE9" s="352">
        <v>129491</v>
      </c>
      <c r="BF9" s="352">
        <v>129491</v>
      </c>
      <c r="BG9" s="352">
        <v>187721</v>
      </c>
      <c r="BH9" s="352">
        <v>187721</v>
      </c>
      <c r="BI9" s="352">
        <v>124078</v>
      </c>
      <c r="BJ9" s="352">
        <v>123290</v>
      </c>
      <c r="BK9" s="352">
        <v>66500</v>
      </c>
      <c r="BL9" s="352">
        <v>66500</v>
      </c>
      <c r="BM9" s="352">
        <v>45791</v>
      </c>
      <c r="BN9" s="352">
        <v>45791</v>
      </c>
      <c r="BO9" s="352">
        <v>47791</v>
      </c>
      <c r="BP9" s="352">
        <v>47791</v>
      </c>
      <c r="BQ9" s="352">
        <v>16855</v>
      </c>
      <c r="BR9" s="352">
        <v>16855</v>
      </c>
      <c r="BS9" s="352">
        <v>25784</v>
      </c>
      <c r="BT9" s="352">
        <v>25784</v>
      </c>
      <c r="BU9" s="352">
        <v>0</v>
      </c>
      <c r="BV9" s="352">
        <v>0</v>
      </c>
      <c r="BW9" s="352">
        <v>0</v>
      </c>
      <c r="BX9" s="352">
        <v>0</v>
      </c>
      <c r="BY9" s="352">
        <v>0</v>
      </c>
      <c r="BZ9" s="352">
        <v>0</v>
      </c>
      <c r="CA9" s="352">
        <v>0</v>
      </c>
      <c r="CB9" s="352">
        <v>0</v>
      </c>
      <c r="CC9" s="352">
        <v>0</v>
      </c>
      <c r="CD9" s="352">
        <v>0</v>
      </c>
      <c r="CE9" s="352">
        <v>0</v>
      </c>
      <c r="CF9" s="352">
        <v>0</v>
      </c>
    </row>
    <row r="10" spans="2:84">
      <c r="B10" s="351" t="s">
        <v>145</v>
      </c>
      <c r="C10" s="353">
        <v>114515</v>
      </c>
      <c r="D10" s="352">
        <v>114159</v>
      </c>
      <c r="E10" s="353">
        <v>114159</v>
      </c>
      <c r="F10" s="352">
        <v>114519</v>
      </c>
      <c r="G10" s="353">
        <v>108912</v>
      </c>
      <c r="H10" s="352">
        <v>108911</v>
      </c>
      <c r="I10" s="353">
        <v>10307</v>
      </c>
      <c r="J10" s="352">
        <v>10307</v>
      </c>
      <c r="K10" s="353">
        <v>16111</v>
      </c>
      <c r="L10" s="352">
        <v>13544</v>
      </c>
      <c r="M10" s="353">
        <v>4363</v>
      </c>
      <c r="N10" s="352">
        <v>233</v>
      </c>
      <c r="O10" s="353">
        <v>42321</v>
      </c>
      <c r="P10" s="352">
        <v>41588</v>
      </c>
      <c r="Q10" s="353">
        <v>86403</v>
      </c>
      <c r="R10" s="352">
        <v>76568</v>
      </c>
      <c r="S10" s="353">
        <v>115347</v>
      </c>
      <c r="T10" s="352">
        <v>162708</v>
      </c>
      <c r="U10" s="353">
        <v>122359</v>
      </c>
      <c r="V10" s="352">
        <v>170395</v>
      </c>
      <c r="W10" s="353">
        <v>209875</v>
      </c>
      <c r="X10" s="352">
        <v>179155</v>
      </c>
      <c r="Y10" s="353">
        <v>240772</v>
      </c>
      <c r="Z10" s="352">
        <v>164047</v>
      </c>
      <c r="AA10" s="353">
        <v>305940</v>
      </c>
      <c r="AB10" s="352">
        <v>280599</v>
      </c>
      <c r="AC10" s="353">
        <v>300434.907716794</v>
      </c>
      <c r="AD10" s="352">
        <v>283415.44385079393</v>
      </c>
      <c r="AE10" s="353">
        <v>311723</v>
      </c>
      <c r="AF10" s="352">
        <v>278180</v>
      </c>
      <c r="AG10" s="353">
        <v>328379</v>
      </c>
      <c r="AH10" s="352">
        <v>370315</v>
      </c>
      <c r="AI10" s="353">
        <v>281658</v>
      </c>
      <c r="AJ10" s="352">
        <v>295962</v>
      </c>
      <c r="AK10" s="353">
        <v>245754</v>
      </c>
      <c r="AL10" s="352">
        <v>261520</v>
      </c>
      <c r="AM10" s="353">
        <v>85235</v>
      </c>
      <c r="AN10" s="352">
        <v>103920</v>
      </c>
      <c r="AO10" s="353">
        <v>271111</v>
      </c>
      <c r="AP10" s="352">
        <v>350880</v>
      </c>
      <c r="AQ10" s="353">
        <v>237980</v>
      </c>
      <c r="AR10" s="352">
        <v>234130</v>
      </c>
      <c r="AS10" s="353">
        <v>270271</v>
      </c>
      <c r="AT10" s="352">
        <v>292414</v>
      </c>
      <c r="AU10" s="353">
        <v>71381</v>
      </c>
      <c r="AV10" s="352">
        <v>98961</v>
      </c>
      <c r="AW10" s="353">
        <v>127983</v>
      </c>
      <c r="AX10" s="352">
        <v>108613</v>
      </c>
      <c r="AY10" s="353">
        <v>141541</v>
      </c>
      <c r="AZ10" s="352">
        <v>125039</v>
      </c>
      <c r="BA10" s="353">
        <v>119875</v>
      </c>
      <c r="BB10" s="352">
        <v>139722</v>
      </c>
      <c r="BC10" s="353">
        <v>139471</v>
      </c>
      <c r="BD10" s="352">
        <v>169151</v>
      </c>
      <c r="BE10" s="353">
        <v>100076</v>
      </c>
      <c r="BF10" s="352">
        <v>108972</v>
      </c>
      <c r="BG10" s="353">
        <v>892</v>
      </c>
      <c r="BH10" s="352">
        <v>104</v>
      </c>
      <c r="BI10" s="353">
        <v>37834</v>
      </c>
      <c r="BJ10" s="352">
        <v>34</v>
      </c>
      <c r="BK10" s="353">
        <v>35545</v>
      </c>
      <c r="BL10" s="352">
        <v>35545</v>
      </c>
      <c r="BM10" s="353">
        <v>0</v>
      </c>
      <c r="BN10" s="352">
        <v>0</v>
      </c>
      <c r="BO10" s="353">
        <v>0</v>
      </c>
      <c r="BP10" s="352">
        <v>0</v>
      </c>
      <c r="BQ10" s="353">
        <v>26300</v>
      </c>
      <c r="BR10" s="352">
        <v>26300</v>
      </c>
      <c r="BS10" s="353">
        <v>0</v>
      </c>
      <c r="BT10" s="352">
        <v>0</v>
      </c>
      <c r="BU10" s="353">
        <v>0</v>
      </c>
      <c r="BV10" s="352">
        <v>0</v>
      </c>
      <c r="BW10" s="353">
        <v>0</v>
      </c>
      <c r="BX10" s="352">
        <v>0</v>
      </c>
      <c r="BY10" s="353">
        <v>0</v>
      </c>
      <c r="BZ10" s="352">
        <v>0</v>
      </c>
      <c r="CA10" s="353">
        <v>0</v>
      </c>
      <c r="CB10" s="352">
        <v>0</v>
      </c>
      <c r="CC10" s="353">
        <v>0</v>
      </c>
      <c r="CD10" s="352">
        <v>0</v>
      </c>
      <c r="CE10" s="353">
        <v>0</v>
      </c>
      <c r="CF10" s="352">
        <v>0</v>
      </c>
    </row>
    <row r="11" spans="2:84">
      <c r="B11" s="351" t="s">
        <v>146</v>
      </c>
      <c r="C11" s="353">
        <v>0</v>
      </c>
      <c r="D11" s="353">
        <v>0</v>
      </c>
      <c r="E11" s="353">
        <v>0</v>
      </c>
      <c r="F11" s="353">
        <v>0</v>
      </c>
      <c r="G11" s="353">
        <v>0</v>
      </c>
      <c r="H11" s="353">
        <v>0</v>
      </c>
      <c r="I11" s="353">
        <v>0</v>
      </c>
      <c r="J11" s="353">
        <v>0</v>
      </c>
      <c r="K11" s="353">
        <v>0</v>
      </c>
      <c r="L11" s="353">
        <v>0</v>
      </c>
      <c r="M11" s="353">
        <v>0</v>
      </c>
      <c r="N11" s="353">
        <v>0</v>
      </c>
      <c r="O11" s="353">
        <v>0</v>
      </c>
      <c r="P11" s="353">
        <v>0</v>
      </c>
      <c r="Q11" s="353">
        <v>0</v>
      </c>
      <c r="R11" s="353">
        <v>0</v>
      </c>
      <c r="S11" s="353">
        <v>0</v>
      </c>
      <c r="T11" s="353">
        <v>0</v>
      </c>
      <c r="U11" s="353">
        <v>0</v>
      </c>
      <c r="V11" s="353">
        <v>0</v>
      </c>
      <c r="W11" s="353">
        <v>0</v>
      </c>
      <c r="X11" s="353">
        <v>0</v>
      </c>
      <c r="Y11" s="353">
        <v>0</v>
      </c>
      <c r="Z11" s="353">
        <v>0</v>
      </c>
      <c r="AA11" s="353">
        <v>0</v>
      </c>
      <c r="AB11" s="353">
        <v>0</v>
      </c>
      <c r="AC11" s="353">
        <v>0</v>
      </c>
      <c r="AD11" s="353">
        <v>0</v>
      </c>
      <c r="AE11" s="353">
        <v>0</v>
      </c>
      <c r="AF11" s="353">
        <v>0</v>
      </c>
      <c r="AG11" s="353">
        <v>0</v>
      </c>
      <c r="AH11" s="353">
        <v>0</v>
      </c>
      <c r="AI11" s="353">
        <v>0</v>
      </c>
      <c r="AJ11" s="353">
        <v>0</v>
      </c>
      <c r="AK11" s="353">
        <v>0</v>
      </c>
      <c r="AL11" s="353">
        <v>0</v>
      </c>
      <c r="AM11" s="353">
        <v>0</v>
      </c>
      <c r="AN11" s="353">
        <v>0</v>
      </c>
      <c r="AO11" s="353">
        <v>0</v>
      </c>
      <c r="AP11" s="353">
        <v>0</v>
      </c>
      <c r="AQ11" s="353">
        <v>0</v>
      </c>
      <c r="AR11" s="353">
        <v>0</v>
      </c>
      <c r="AS11" s="353">
        <v>57064</v>
      </c>
      <c r="AT11" s="353">
        <v>0</v>
      </c>
      <c r="AU11" s="353">
        <v>0</v>
      </c>
      <c r="AV11" s="353">
        <v>0</v>
      </c>
      <c r="AW11" s="353">
        <v>0</v>
      </c>
      <c r="AX11" s="353">
        <v>0</v>
      </c>
      <c r="AY11" s="353">
        <v>0</v>
      </c>
      <c r="AZ11" s="353">
        <v>0</v>
      </c>
      <c r="BA11" s="353">
        <v>0</v>
      </c>
      <c r="BB11" s="353">
        <v>0</v>
      </c>
      <c r="BC11" s="353">
        <v>0</v>
      </c>
      <c r="BD11" s="353">
        <v>0</v>
      </c>
      <c r="BE11" s="353">
        <v>0</v>
      </c>
      <c r="BF11" s="353">
        <v>0</v>
      </c>
      <c r="BG11" s="353">
        <v>0</v>
      </c>
      <c r="BH11" s="353">
        <v>0</v>
      </c>
      <c r="BI11" s="353">
        <v>0</v>
      </c>
      <c r="BJ11" s="353">
        <v>0</v>
      </c>
      <c r="BK11" s="353">
        <v>0</v>
      </c>
      <c r="BL11" s="353">
        <v>0</v>
      </c>
      <c r="BM11" s="353">
        <v>0</v>
      </c>
      <c r="BN11" s="353">
        <v>0</v>
      </c>
      <c r="BO11" s="353">
        <v>0</v>
      </c>
      <c r="BP11" s="353">
        <v>0</v>
      </c>
      <c r="BQ11" s="353">
        <v>0</v>
      </c>
      <c r="BR11" s="353">
        <v>0</v>
      </c>
      <c r="BS11" s="353">
        <v>0</v>
      </c>
      <c r="BT11" s="353">
        <v>0</v>
      </c>
      <c r="BU11" s="353">
        <v>0</v>
      </c>
      <c r="BV11" s="353">
        <v>0</v>
      </c>
      <c r="BW11" s="353">
        <v>0</v>
      </c>
      <c r="BX11" s="353">
        <v>0</v>
      </c>
      <c r="BY11" s="353">
        <v>0</v>
      </c>
      <c r="BZ11" s="353">
        <v>0</v>
      </c>
      <c r="CA11" s="353">
        <v>0</v>
      </c>
      <c r="CB11" s="353">
        <v>0</v>
      </c>
      <c r="CC11" s="353">
        <v>0</v>
      </c>
      <c r="CD11" s="353">
        <v>0</v>
      </c>
      <c r="CE11" s="353">
        <v>0</v>
      </c>
      <c r="CF11" s="353">
        <v>0</v>
      </c>
    </row>
    <row r="12" spans="2:84">
      <c r="B12" s="351" t="s">
        <v>147</v>
      </c>
      <c r="C12" s="353">
        <v>0</v>
      </c>
      <c r="D12" s="353">
        <v>0</v>
      </c>
      <c r="E12" s="353">
        <v>0</v>
      </c>
      <c r="F12" s="353">
        <v>0</v>
      </c>
      <c r="G12" s="353">
        <v>0</v>
      </c>
      <c r="H12" s="353">
        <v>0</v>
      </c>
      <c r="I12" s="353">
        <v>0</v>
      </c>
      <c r="J12" s="353">
        <v>0</v>
      </c>
      <c r="K12" s="353">
        <v>0</v>
      </c>
      <c r="L12" s="353">
        <v>0</v>
      </c>
      <c r="M12" s="353">
        <v>0</v>
      </c>
      <c r="N12" s="353">
        <v>0</v>
      </c>
      <c r="O12" s="353">
        <v>0</v>
      </c>
      <c r="P12" s="353">
        <v>0</v>
      </c>
      <c r="Q12" s="353">
        <v>0</v>
      </c>
      <c r="R12" s="353">
        <v>0</v>
      </c>
      <c r="S12" s="353">
        <v>0</v>
      </c>
      <c r="T12" s="353">
        <v>104</v>
      </c>
      <c r="U12" s="353">
        <v>19708</v>
      </c>
      <c r="V12" s="353">
        <v>2049</v>
      </c>
      <c r="W12" s="353">
        <v>16763</v>
      </c>
      <c r="X12" s="353">
        <v>3098</v>
      </c>
      <c r="Y12" s="353">
        <v>24481</v>
      </c>
      <c r="Z12" s="353">
        <v>17001</v>
      </c>
      <c r="AA12" s="353">
        <v>17976</v>
      </c>
      <c r="AB12" s="353">
        <v>23810</v>
      </c>
      <c r="AC12" s="353">
        <v>17158.3033</v>
      </c>
      <c r="AD12" s="353">
        <v>0</v>
      </c>
      <c r="AE12" s="353">
        <v>10849</v>
      </c>
      <c r="AF12" s="353">
        <v>0</v>
      </c>
      <c r="AG12" s="353">
        <v>10849</v>
      </c>
      <c r="AH12" s="353">
        <v>0</v>
      </c>
      <c r="AI12" s="353">
        <v>0</v>
      </c>
      <c r="AJ12" s="353">
        <v>0</v>
      </c>
      <c r="AK12" s="353">
        <v>0</v>
      </c>
      <c r="AL12" s="353">
        <v>0</v>
      </c>
      <c r="AM12" s="353">
        <v>0</v>
      </c>
      <c r="AN12" s="353">
        <v>5771</v>
      </c>
      <c r="AO12" s="353">
        <v>0</v>
      </c>
      <c r="AP12" s="353">
        <v>0</v>
      </c>
      <c r="AQ12" s="353">
        <v>0</v>
      </c>
      <c r="AR12" s="353">
        <v>0</v>
      </c>
      <c r="AS12" s="353">
        <v>0</v>
      </c>
      <c r="AT12" s="353">
        <v>0</v>
      </c>
      <c r="AU12" s="353">
        <v>0</v>
      </c>
      <c r="AV12" s="353">
        <v>0</v>
      </c>
      <c r="AW12" s="353">
        <v>0</v>
      </c>
      <c r="AX12" s="353">
        <v>0</v>
      </c>
      <c r="AY12" s="353">
        <v>0</v>
      </c>
      <c r="AZ12" s="353">
        <v>0</v>
      </c>
      <c r="BA12" s="353">
        <v>0</v>
      </c>
      <c r="BB12" s="353">
        <v>0</v>
      </c>
      <c r="BC12" s="353">
        <v>0</v>
      </c>
      <c r="BD12" s="353">
        <v>0</v>
      </c>
      <c r="BE12" s="353">
        <v>0</v>
      </c>
      <c r="BF12" s="353">
        <v>0</v>
      </c>
      <c r="BG12" s="353">
        <v>0</v>
      </c>
      <c r="BH12" s="353">
        <v>0</v>
      </c>
      <c r="BI12" s="353">
        <v>0</v>
      </c>
      <c r="BJ12" s="353">
        <v>0</v>
      </c>
      <c r="BK12" s="353">
        <v>0</v>
      </c>
      <c r="BL12" s="353">
        <v>0</v>
      </c>
      <c r="BM12" s="353">
        <v>0</v>
      </c>
      <c r="BN12" s="353">
        <v>0</v>
      </c>
      <c r="BO12" s="353">
        <v>0</v>
      </c>
      <c r="BP12" s="353">
        <v>0</v>
      </c>
      <c r="BQ12" s="353">
        <v>0</v>
      </c>
      <c r="BR12" s="353">
        <v>0</v>
      </c>
      <c r="BS12" s="353">
        <v>0</v>
      </c>
      <c r="BT12" s="353">
        <v>0</v>
      </c>
      <c r="BU12" s="353">
        <v>0</v>
      </c>
      <c r="BV12" s="353">
        <v>0</v>
      </c>
      <c r="BW12" s="353">
        <v>0</v>
      </c>
      <c r="BX12" s="353">
        <v>0</v>
      </c>
      <c r="BY12" s="353">
        <v>0</v>
      </c>
      <c r="BZ12" s="353">
        <v>0</v>
      </c>
      <c r="CA12" s="353">
        <v>0</v>
      </c>
      <c r="CB12" s="353">
        <v>0</v>
      </c>
      <c r="CC12" s="353">
        <v>0</v>
      </c>
      <c r="CD12" s="353">
        <v>0</v>
      </c>
      <c r="CE12" s="353">
        <v>0</v>
      </c>
      <c r="CF12" s="353">
        <v>0</v>
      </c>
    </row>
    <row r="13" spans="2:84" ht="15.75" thickBot="1">
      <c r="B13" s="354" t="s">
        <v>543</v>
      </c>
      <c r="C13" s="355">
        <v>0</v>
      </c>
      <c r="D13" s="355">
        <v>0</v>
      </c>
      <c r="E13" s="355">
        <v>0</v>
      </c>
      <c r="F13" s="355">
        <v>0</v>
      </c>
      <c r="G13" s="355">
        <v>0</v>
      </c>
      <c r="H13" s="355">
        <v>0</v>
      </c>
      <c r="I13" s="355">
        <v>0</v>
      </c>
      <c r="J13" s="355">
        <v>0</v>
      </c>
      <c r="K13" s="355">
        <v>0</v>
      </c>
      <c r="L13" s="355">
        <v>0</v>
      </c>
      <c r="M13" s="355">
        <v>0</v>
      </c>
      <c r="N13" s="355">
        <v>0</v>
      </c>
      <c r="O13" s="355">
        <v>0</v>
      </c>
      <c r="P13" s="355">
        <v>0</v>
      </c>
      <c r="Q13" s="355">
        <v>0</v>
      </c>
      <c r="R13" s="355">
        <v>0</v>
      </c>
      <c r="S13" s="355">
        <v>0</v>
      </c>
      <c r="T13" s="355">
        <v>0</v>
      </c>
      <c r="U13" s="355">
        <v>0</v>
      </c>
      <c r="V13" s="355">
        <v>0</v>
      </c>
      <c r="W13" s="355">
        <v>0</v>
      </c>
      <c r="X13" s="355">
        <v>0</v>
      </c>
      <c r="Y13" s="355">
        <v>0</v>
      </c>
      <c r="Z13" s="355">
        <v>0</v>
      </c>
      <c r="AA13" s="355">
        <v>0</v>
      </c>
      <c r="AB13" s="355">
        <v>0</v>
      </c>
      <c r="AC13" s="355">
        <v>0</v>
      </c>
      <c r="AD13" s="355">
        <v>0</v>
      </c>
      <c r="AE13" s="355">
        <v>0</v>
      </c>
      <c r="AF13" s="355">
        <v>0</v>
      </c>
      <c r="AG13" s="355">
        <v>0</v>
      </c>
      <c r="AH13" s="355">
        <v>0</v>
      </c>
      <c r="AI13" s="355">
        <v>0</v>
      </c>
      <c r="AJ13" s="355">
        <v>0</v>
      </c>
      <c r="AK13" s="355">
        <v>0</v>
      </c>
      <c r="AL13" s="355">
        <v>0</v>
      </c>
      <c r="AM13" s="355">
        <v>0</v>
      </c>
      <c r="AN13" s="355">
        <v>0</v>
      </c>
      <c r="AO13" s="355">
        <v>0</v>
      </c>
      <c r="AP13" s="355">
        <v>0</v>
      </c>
      <c r="AQ13" s="355">
        <v>0</v>
      </c>
      <c r="AR13" s="355">
        <v>0</v>
      </c>
      <c r="AS13" s="355">
        <v>0</v>
      </c>
      <c r="AT13" s="355">
        <v>0</v>
      </c>
      <c r="AU13" s="355">
        <v>0</v>
      </c>
      <c r="AV13" s="355">
        <v>0</v>
      </c>
      <c r="AW13" s="355">
        <v>0</v>
      </c>
      <c r="AX13" s="355">
        <v>0</v>
      </c>
      <c r="AY13" s="355">
        <v>0</v>
      </c>
      <c r="AZ13" s="355">
        <v>0</v>
      </c>
      <c r="BA13" s="355">
        <v>0</v>
      </c>
      <c r="BB13" s="355">
        <v>0</v>
      </c>
      <c r="BC13" s="355">
        <v>0</v>
      </c>
      <c r="BD13" s="355">
        <v>0</v>
      </c>
      <c r="BE13" s="355">
        <v>0</v>
      </c>
      <c r="BF13" s="355">
        <v>122</v>
      </c>
      <c r="BG13" s="355">
        <v>0</v>
      </c>
      <c r="BH13" s="355">
        <v>49</v>
      </c>
      <c r="BI13" s="355">
        <v>0</v>
      </c>
      <c r="BJ13" s="355">
        <v>0</v>
      </c>
      <c r="BK13" s="355">
        <v>0</v>
      </c>
      <c r="BL13" s="355">
        <v>0</v>
      </c>
      <c r="BM13" s="355">
        <v>0</v>
      </c>
      <c r="BN13" s="355">
        <v>0</v>
      </c>
      <c r="BO13" s="355">
        <v>0</v>
      </c>
      <c r="BP13" s="355">
        <v>0</v>
      </c>
      <c r="BQ13" s="355">
        <v>0</v>
      </c>
      <c r="BR13" s="355">
        <v>0</v>
      </c>
      <c r="BS13" s="355">
        <v>0</v>
      </c>
      <c r="BT13" s="355">
        <v>0</v>
      </c>
      <c r="BU13" s="355">
        <v>0</v>
      </c>
      <c r="BV13" s="355">
        <v>0</v>
      </c>
      <c r="BW13" s="355">
        <v>0</v>
      </c>
      <c r="BX13" s="355">
        <v>0</v>
      </c>
      <c r="BY13" s="355">
        <v>0</v>
      </c>
      <c r="BZ13" s="355">
        <v>0</v>
      </c>
      <c r="CA13" s="355">
        <v>0</v>
      </c>
      <c r="CB13" s="355">
        <v>0</v>
      </c>
      <c r="CC13" s="355">
        <v>0</v>
      </c>
      <c r="CD13" s="355">
        <v>0</v>
      </c>
      <c r="CE13" s="355">
        <v>82141</v>
      </c>
      <c r="CF13" s="355">
        <v>82141</v>
      </c>
    </row>
    <row r="14" spans="2:84" ht="15.75" thickTop="1">
      <c r="B14" s="356" t="s">
        <v>29</v>
      </c>
      <c r="C14" s="357">
        <f t="shared" ref="C14:AL14" si="0">SUM(C9:C13)</f>
        <v>124112</v>
      </c>
      <c r="D14" s="357">
        <f t="shared" si="0"/>
        <v>123756</v>
      </c>
      <c r="E14" s="357">
        <f t="shared" si="0"/>
        <v>121821</v>
      </c>
      <c r="F14" s="357">
        <f t="shared" si="0"/>
        <v>122181</v>
      </c>
      <c r="G14" s="357">
        <f t="shared" si="0"/>
        <v>109765</v>
      </c>
      <c r="H14" s="357">
        <f t="shared" si="0"/>
        <v>109764</v>
      </c>
      <c r="I14" s="357">
        <f t="shared" si="0"/>
        <v>48051</v>
      </c>
      <c r="J14" s="357">
        <f t="shared" si="0"/>
        <v>48051</v>
      </c>
      <c r="K14" s="357">
        <f t="shared" si="0"/>
        <v>56202</v>
      </c>
      <c r="L14" s="357">
        <f t="shared" si="0"/>
        <v>53635</v>
      </c>
      <c r="M14" s="357">
        <f t="shared" si="0"/>
        <v>52280</v>
      </c>
      <c r="N14" s="357">
        <f t="shared" si="0"/>
        <v>48150</v>
      </c>
      <c r="O14" s="357">
        <f t="shared" si="0"/>
        <v>97465</v>
      </c>
      <c r="P14" s="357">
        <f t="shared" si="0"/>
        <v>96732</v>
      </c>
      <c r="Q14" s="357">
        <f t="shared" si="0"/>
        <v>166785</v>
      </c>
      <c r="R14" s="357">
        <f t="shared" si="0"/>
        <v>156950</v>
      </c>
      <c r="S14" s="357">
        <f t="shared" si="0"/>
        <v>206209</v>
      </c>
      <c r="T14" s="357">
        <f t="shared" si="0"/>
        <v>262604</v>
      </c>
      <c r="U14" s="357">
        <f t="shared" si="0"/>
        <v>229342</v>
      </c>
      <c r="V14" s="357">
        <f t="shared" si="0"/>
        <v>259719</v>
      </c>
      <c r="W14" s="357">
        <f t="shared" si="0"/>
        <v>337109</v>
      </c>
      <c r="X14" s="357">
        <f t="shared" si="0"/>
        <v>292724</v>
      </c>
      <c r="Y14" s="357">
        <f t="shared" si="0"/>
        <v>669708</v>
      </c>
      <c r="Z14" s="357">
        <f t="shared" si="0"/>
        <v>585503</v>
      </c>
      <c r="AA14" s="357">
        <f t="shared" si="0"/>
        <v>519387</v>
      </c>
      <c r="AB14" s="357">
        <f t="shared" si="0"/>
        <v>499880</v>
      </c>
      <c r="AC14" s="357">
        <f t="shared" si="0"/>
        <v>511031.49089679401</v>
      </c>
      <c r="AD14" s="357">
        <f t="shared" si="0"/>
        <v>491331.77420079394</v>
      </c>
      <c r="AE14" s="357">
        <f t="shared" si="0"/>
        <v>465311</v>
      </c>
      <c r="AF14" s="357">
        <f t="shared" si="0"/>
        <v>460481</v>
      </c>
      <c r="AG14" s="357">
        <f t="shared" si="0"/>
        <v>515967</v>
      </c>
      <c r="AH14" s="357">
        <f t="shared" si="0"/>
        <v>582338</v>
      </c>
      <c r="AI14" s="357">
        <f t="shared" si="0"/>
        <v>469624</v>
      </c>
      <c r="AJ14" s="357">
        <f t="shared" si="0"/>
        <v>506301</v>
      </c>
      <c r="AK14" s="357">
        <f t="shared" si="0"/>
        <v>527694</v>
      </c>
      <c r="AL14" s="357">
        <f t="shared" si="0"/>
        <v>567244</v>
      </c>
      <c r="AM14" s="357">
        <v>579020</v>
      </c>
      <c r="AN14" s="357">
        <v>625826</v>
      </c>
      <c r="AO14" s="357">
        <f t="shared" ref="AO14:BH14" si="1">SUM(AO9:AO13)</f>
        <v>528365</v>
      </c>
      <c r="AP14" s="357">
        <f t="shared" si="1"/>
        <v>623789</v>
      </c>
      <c r="AQ14" s="357">
        <f t="shared" si="1"/>
        <v>459514</v>
      </c>
      <c r="AR14" s="357">
        <f t="shared" si="1"/>
        <v>466236</v>
      </c>
      <c r="AS14" s="357">
        <f t="shared" si="1"/>
        <v>524036</v>
      </c>
      <c r="AT14" s="357">
        <f t="shared" si="1"/>
        <v>495211</v>
      </c>
      <c r="AU14" s="357">
        <f t="shared" si="1"/>
        <v>350039</v>
      </c>
      <c r="AV14" s="357">
        <f t="shared" si="1"/>
        <v>380343</v>
      </c>
      <c r="AW14" s="357">
        <f t="shared" si="1"/>
        <v>239205</v>
      </c>
      <c r="AX14" s="357">
        <f t="shared" si="1"/>
        <v>221645</v>
      </c>
      <c r="AY14" s="357">
        <f t="shared" si="1"/>
        <v>242359</v>
      </c>
      <c r="AZ14" s="357">
        <f t="shared" si="1"/>
        <v>226940</v>
      </c>
      <c r="BA14" s="357">
        <f t="shared" si="1"/>
        <v>226281</v>
      </c>
      <c r="BB14" s="357">
        <f t="shared" si="1"/>
        <v>246648</v>
      </c>
      <c r="BC14" s="357">
        <f t="shared" si="1"/>
        <v>233633</v>
      </c>
      <c r="BD14" s="357">
        <f t="shared" si="1"/>
        <v>263509</v>
      </c>
      <c r="BE14" s="357">
        <f t="shared" si="1"/>
        <v>229567</v>
      </c>
      <c r="BF14" s="357">
        <f t="shared" si="1"/>
        <v>238585</v>
      </c>
      <c r="BG14" s="357">
        <f t="shared" si="1"/>
        <v>188613</v>
      </c>
      <c r="BH14" s="357">
        <f t="shared" si="1"/>
        <v>187874</v>
      </c>
      <c r="BI14" s="357">
        <f t="shared" ref="BI14:BN14" si="2">SUM(BI9:BI13)</f>
        <v>161912</v>
      </c>
      <c r="BJ14" s="357">
        <f t="shared" si="2"/>
        <v>123324</v>
      </c>
      <c r="BK14" s="357">
        <f t="shared" si="2"/>
        <v>102045</v>
      </c>
      <c r="BL14" s="357">
        <f t="shared" si="2"/>
        <v>102045</v>
      </c>
      <c r="BM14" s="357">
        <f t="shared" si="2"/>
        <v>45791</v>
      </c>
      <c r="BN14" s="357">
        <f t="shared" si="2"/>
        <v>45791</v>
      </c>
      <c r="BO14" s="357">
        <f t="shared" ref="BO14:BP14" si="3">SUM(BO9:BO13)</f>
        <v>47791</v>
      </c>
      <c r="BP14" s="357">
        <f t="shared" si="3"/>
        <v>47791</v>
      </c>
      <c r="BQ14" s="357">
        <f t="shared" ref="BQ14:BR14" si="4">SUM(BQ9:BQ13)</f>
        <v>43155</v>
      </c>
      <c r="BR14" s="357">
        <f t="shared" si="4"/>
        <v>43155</v>
      </c>
      <c r="BS14" s="357">
        <f t="shared" ref="BS14:BT14" si="5">SUM(BS9:BS13)</f>
        <v>25784</v>
      </c>
      <c r="BT14" s="357">
        <f t="shared" si="5"/>
        <v>25784</v>
      </c>
      <c r="BU14" s="357">
        <f t="shared" ref="BU14:BV14" si="6">SUM(BU9:BU13)</f>
        <v>0</v>
      </c>
      <c r="BV14" s="357">
        <f t="shared" si="6"/>
        <v>0</v>
      </c>
      <c r="BW14" s="357">
        <f t="shared" ref="BW14:BX14" si="7">SUM(BW9:BW13)</f>
        <v>0</v>
      </c>
      <c r="BX14" s="357">
        <f t="shared" si="7"/>
        <v>0</v>
      </c>
      <c r="BY14" s="357">
        <f t="shared" ref="BY14:BZ14" si="8">SUM(BY9:BY13)</f>
        <v>0</v>
      </c>
      <c r="BZ14" s="357">
        <f t="shared" si="8"/>
        <v>0</v>
      </c>
      <c r="CA14" s="357">
        <f t="shared" ref="CA14:CB14" si="9">SUM(CA9:CA13)</f>
        <v>0</v>
      </c>
      <c r="CB14" s="357">
        <f t="shared" si="9"/>
        <v>0</v>
      </c>
      <c r="CC14" s="357">
        <f t="shared" ref="CC14:CD14" si="10">SUM(CC9:CC13)</f>
        <v>0</v>
      </c>
      <c r="CD14" s="357">
        <f t="shared" si="10"/>
        <v>0</v>
      </c>
      <c r="CE14" s="357">
        <f t="shared" ref="CE14:CF14" si="11">SUM(CE9:CE13)</f>
        <v>82141</v>
      </c>
      <c r="CF14" s="357">
        <f t="shared" si="11"/>
        <v>82141</v>
      </c>
    </row>
    <row r="16" spans="2:84">
      <c r="B16" s="51" t="s">
        <v>160</v>
      </c>
    </row>
    <row r="17" spans="2:84">
      <c r="AX17" s="253"/>
      <c r="AZ17" s="253"/>
      <c r="BB17" s="253"/>
      <c r="BD17" s="253"/>
      <c r="BF17" s="253"/>
      <c r="BH17" s="253"/>
      <c r="BJ17" s="253"/>
      <c r="BL17" s="253"/>
      <c r="BN17" s="253"/>
      <c r="BP17" s="253"/>
      <c r="BR17" s="253"/>
      <c r="BT17" s="253"/>
      <c r="BV17" s="253"/>
      <c r="BX17" s="253"/>
      <c r="BZ17" s="253"/>
      <c r="CB17" s="253"/>
      <c r="CD17" s="253"/>
      <c r="CF17" s="253" t="s">
        <v>0</v>
      </c>
    </row>
    <row r="18" spans="2:84">
      <c r="B18" s="10"/>
      <c r="C18" s="545" t="str">
        <f>"Dez09"</f>
        <v>Dez09</v>
      </c>
      <c r="D18" s="545"/>
      <c r="E18" s="545" t="str">
        <f>"Mar10"</f>
        <v>Mar10</v>
      </c>
      <c r="F18" s="545"/>
      <c r="G18" s="545" t="str">
        <f>"Jun10"</f>
        <v>Jun10</v>
      </c>
      <c r="H18" s="545"/>
      <c r="I18" s="545" t="str">
        <f>"Set10"</f>
        <v>Set10</v>
      </c>
      <c r="J18" s="545"/>
      <c r="K18" s="545" t="str">
        <f>"Dez10"</f>
        <v>Dez10</v>
      </c>
      <c r="L18" s="545"/>
      <c r="M18" s="545" t="str">
        <f>"Mar11"</f>
        <v>Mar11</v>
      </c>
      <c r="N18" s="545"/>
      <c r="O18" s="545" t="str">
        <f>"Jun11"</f>
        <v>Jun11</v>
      </c>
      <c r="P18" s="545"/>
      <c r="Q18" s="545" t="str">
        <f>"Set11"</f>
        <v>Set11</v>
      </c>
      <c r="R18" s="545"/>
      <c r="S18" s="545" t="str">
        <f>"Dez11"</f>
        <v>Dez11</v>
      </c>
      <c r="T18" s="545"/>
      <c r="U18" s="545" t="str">
        <f>"Mar12"</f>
        <v>Mar12</v>
      </c>
      <c r="V18" s="545"/>
      <c r="W18" s="545" t="str">
        <f>"Jun12"</f>
        <v>Jun12</v>
      </c>
      <c r="X18" s="545"/>
      <c r="Y18" s="545" t="str">
        <f>"Set12"</f>
        <v>Set12</v>
      </c>
      <c r="Z18" s="545"/>
      <c r="AA18" s="545" t="str">
        <f>"Dez12"</f>
        <v>Dez12</v>
      </c>
      <c r="AB18" s="545"/>
      <c r="AC18" s="545" t="str">
        <f>"Mar13"</f>
        <v>Mar13</v>
      </c>
      <c r="AD18" s="545"/>
      <c r="AE18" s="545" t="str">
        <f>"Jun13"</f>
        <v>Jun13</v>
      </c>
      <c r="AF18" s="545"/>
      <c r="AG18" s="545" t="str">
        <f>"Set13"</f>
        <v>Set13</v>
      </c>
      <c r="AH18" s="545"/>
      <c r="AI18" s="545" t="str">
        <f>"Dez13"</f>
        <v>Dez13</v>
      </c>
      <c r="AJ18" s="545"/>
      <c r="AK18" s="545" t="str">
        <f>"Mar14"</f>
        <v>Mar14</v>
      </c>
      <c r="AL18" s="545"/>
      <c r="AM18" s="545" t="s">
        <v>117</v>
      </c>
      <c r="AN18" s="545"/>
      <c r="AO18" s="545" t="str">
        <f>"Set14"</f>
        <v>Set14</v>
      </c>
      <c r="AP18" s="545"/>
      <c r="AQ18" s="545" t="str">
        <f>"Dez14"</f>
        <v>Dez14</v>
      </c>
      <c r="AR18" s="545"/>
      <c r="AS18" s="544" t="s">
        <v>440</v>
      </c>
      <c r="AT18" s="545"/>
      <c r="AU18" s="544" t="s">
        <v>443</v>
      </c>
      <c r="AV18" s="545"/>
      <c r="AW18" s="544" t="s">
        <v>454</v>
      </c>
      <c r="AX18" s="545"/>
      <c r="AY18" s="544" t="str">
        <f>AY7</f>
        <v>Dez15</v>
      </c>
      <c r="AZ18" s="545"/>
      <c r="BA18" s="544" t="str">
        <f>BA7</f>
        <v>Mar16</v>
      </c>
      <c r="BB18" s="545"/>
      <c r="BC18" s="544" t="str">
        <f>BC7</f>
        <v>Jun16</v>
      </c>
      <c r="BD18" s="545"/>
      <c r="BE18" s="544" t="str">
        <f>BE7</f>
        <v>Set16</v>
      </c>
      <c r="BF18" s="545"/>
      <c r="BG18" s="544" t="str">
        <f>BG7</f>
        <v>Dez16</v>
      </c>
      <c r="BH18" s="545"/>
      <c r="BI18" s="544" t="str">
        <f>BI7</f>
        <v>Mar17</v>
      </c>
      <c r="BJ18" s="545"/>
      <c r="BK18" s="544" t="str">
        <f>BK7</f>
        <v>Jun17</v>
      </c>
      <c r="BL18" s="545"/>
      <c r="BM18" s="544" t="str">
        <f>BM7</f>
        <v>Set17</v>
      </c>
      <c r="BN18" s="545"/>
      <c r="BO18" s="544" t="str">
        <f>BO7</f>
        <v>Dez17</v>
      </c>
      <c r="BP18" s="545"/>
      <c r="BQ18" s="544" t="str">
        <f>BQ7</f>
        <v>Mar18</v>
      </c>
      <c r="BR18" s="545"/>
      <c r="BS18" s="544" t="str">
        <f>BS7</f>
        <v>Jun18</v>
      </c>
      <c r="BT18" s="545"/>
      <c r="BU18" s="544" t="str">
        <f>BU7</f>
        <v>Set18</v>
      </c>
      <c r="BV18" s="545"/>
      <c r="BW18" s="544" t="str">
        <f>BW7</f>
        <v>Dez18</v>
      </c>
      <c r="BX18" s="545"/>
      <c r="BY18" s="544" t="str">
        <f>BY7</f>
        <v>Mar19</v>
      </c>
      <c r="BZ18" s="545"/>
      <c r="CA18" s="544" t="str">
        <f>CA7</f>
        <v>Jun19</v>
      </c>
      <c r="CB18" s="545"/>
      <c r="CC18" s="544" t="str">
        <f>CC7</f>
        <v>Set19</v>
      </c>
      <c r="CD18" s="545"/>
      <c r="CE18" s="544" t="str">
        <f>CE7</f>
        <v>Dez19</v>
      </c>
      <c r="CF18" s="545"/>
    </row>
    <row r="19" spans="2:84">
      <c r="B19" s="11" t="s">
        <v>48</v>
      </c>
      <c r="C19" s="12" t="s">
        <v>142</v>
      </c>
      <c r="D19" s="12" t="s">
        <v>143</v>
      </c>
      <c r="E19" s="12" t="s">
        <v>142</v>
      </c>
      <c r="F19" s="12" t="s">
        <v>143</v>
      </c>
      <c r="G19" s="12" t="s">
        <v>142</v>
      </c>
      <c r="H19" s="12" t="s">
        <v>143</v>
      </c>
      <c r="I19" s="12" t="s">
        <v>142</v>
      </c>
      <c r="J19" s="12" t="s">
        <v>143</v>
      </c>
      <c r="K19" s="12" t="s">
        <v>142</v>
      </c>
      <c r="L19" s="12" t="s">
        <v>143</v>
      </c>
      <c r="M19" s="12" t="s">
        <v>142</v>
      </c>
      <c r="N19" s="12" t="s">
        <v>143</v>
      </c>
      <c r="O19" s="12" t="s">
        <v>142</v>
      </c>
      <c r="P19" s="12" t="s">
        <v>143</v>
      </c>
      <c r="Q19" s="12" t="s">
        <v>142</v>
      </c>
      <c r="R19" s="12" t="s">
        <v>143</v>
      </c>
      <c r="S19" s="12" t="s">
        <v>142</v>
      </c>
      <c r="T19" s="12" t="s">
        <v>143</v>
      </c>
      <c r="U19" s="12" t="s">
        <v>142</v>
      </c>
      <c r="V19" s="12" t="s">
        <v>143</v>
      </c>
      <c r="W19" s="12" t="s">
        <v>142</v>
      </c>
      <c r="X19" s="12" t="s">
        <v>143</v>
      </c>
      <c r="Y19" s="12" t="s">
        <v>142</v>
      </c>
      <c r="Z19" s="12" t="s">
        <v>143</v>
      </c>
      <c r="AA19" s="12" t="s">
        <v>142</v>
      </c>
      <c r="AB19" s="12" t="s">
        <v>143</v>
      </c>
      <c r="AC19" s="12" t="s">
        <v>142</v>
      </c>
      <c r="AD19" s="12" t="s">
        <v>143</v>
      </c>
      <c r="AE19" s="12" t="s">
        <v>142</v>
      </c>
      <c r="AF19" s="12" t="s">
        <v>143</v>
      </c>
      <c r="AG19" s="12" t="s">
        <v>142</v>
      </c>
      <c r="AH19" s="12" t="s">
        <v>143</v>
      </c>
      <c r="AI19" s="12" t="s">
        <v>142</v>
      </c>
      <c r="AJ19" s="12" t="s">
        <v>143</v>
      </c>
      <c r="AK19" s="12" t="s">
        <v>142</v>
      </c>
      <c r="AL19" s="12" t="s">
        <v>143</v>
      </c>
      <c r="AM19" s="12" t="s">
        <v>142</v>
      </c>
      <c r="AN19" s="12" t="s">
        <v>143</v>
      </c>
      <c r="AO19" s="12" t="s">
        <v>142</v>
      </c>
      <c r="AP19" s="12" t="s">
        <v>143</v>
      </c>
      <c r="AQ19" s="12" t="s">
        <v>142</v>
      </c>
      <c r="AR19" s="12" t="s">
        <v>143</v>
      </c>
      <c r="AS19" s="12" t="s">
        <v>142</v>
      </c>
      <c r="AT19" s="12" t="s">
        <v>143</v>
      </c>
      <c r="AU19" s="12" t="s">
        <v>142</v>
      </c>
      <c r="AV19" s="12" t="s">
        <v>143</v>
      </c>
      <c r="AW19" s="12" t="s">
        <v>142</v>
      </c>
      <c r="AX19" s="12" t="s">
        <v>143</v>
      </c>
      <c r="AY19" s="12" t="s">
        <v>142</v>
      </c>
      <c r="AZ19" s="12" t="s">
        <v>143</v>
      </c>
      <c r="BA19" s="12" t="s">
        <v>142</v>
      </c>
      <c r="BB19" s="12" t="s">
        <v>143</v>
      </c>
      <c r="BC19" s="12" t="s">
        <v>142</v>
      </c>
      <c r="BD19" s="12" t="s">
        <v>143</v>
      </c>
      <c r="BE19" s="12" t="s">
        <v>142</v>
      </c>
      <c r="BF19" s="12" t="s">
        <v>143</v>
      </c>
      <c r="BG19" s="12" t="s">
        <v>142</v>
      </c>
      <c r="BH19" s="12" t="s">
        <v>143</v>
      </c>
      <c r="BI19" s="12" t="s">
        <v>142</v>
      </c>
      <c r="BJ19" s="12" t="s">
        <v>143</v>
      </c>
      <c r="BK19" s="12" t="s">
        <v>142</v>
      </c>
      <c r="BL19" s="12" t="s">
        <v>143</v>
      </c>
      <c r="BM19" s="12" t="s">
        <v>142</v>
      </c>
      <c r="BN19" s="12" t="s">
        <v>143</v>
      </c>
      <c r="BO19" s="12" t="s">
        <v>142</v>
      </c>
      <c r="BP19" s="12" t="s">
        <v>143</v>
      </c>
      <c r="BQ19" s="12" t="s">
        <v>142</v>
      </c>
      <c r="BR19" s="12" t="s">
        <v>143</v>
      </c>
      <c r="BS19" s="12" t="s">
        <v>142</v>
      </c>
      <c r="BT19" s="12" t="s">
        <v>143</v>
      </c>
      <c r="BU19" s="12" t="s">
        <v>142</v>
      </c>
      <c r="BV19" s="12" t="s">
        <v>143</v>
      </c>
      <c r="BW19" s="12" t="s">
        <v>142</v>
      </c>
      <c r="BX19" s="12" t="s">
        <v>143</v>
      </c>
      <c r="BY19" s="12" t="s">
        <v>142</v>
      </c>
      <c r="BZ19" s="12" t="s">
        <v>143</v>
      </c>
      <c r="CA19" s="12" t="s">
        <v>142</v>
      </c>
      <c r="CB19" s="12" t="s">
        <v>143</v>
      </c>
      <c r="CC19" s="12" t="s">
        <v>142</v>
      </c>
      <c r="CD19" s="12" t="s">
        <v>143</v>
      </c>
      <c r="CE19" s="12" t="s">
        <v>142</v>
      </c>
      <c r="CF19" s="12" t="s">
        <v>143</v>
      </c>
    </row>
    <row r="20" spans="2:84">
      <c r="B20" s="351" t="s">
        <v>144</v>
      </c>
      <c r="C20" s="352">
        <v>131167</v>
      </c>
      <c r="D20" s="352">
        <v>699957</v>
      </c>
      <c r="E20" s="352">
        <v>203502</v>
      </c>
      <c r="F20" s="352">
        <v>740818</v>
      </c>
      <c r="G20" s="352">
        <v>699091</v>
      </c>
      <c r="H20" s="352">
        <v>1595653</v>
      </c>
      <c r="I20" s="352">
        <v>251043</v>
      </c>
      <c r="J20" s="352">
        <v>1406668</v>
      </c>
      <c r="K20" s="352">
        <v>2401088</v>
      </c>
      <c r="L20" s="352">
        <v>2994666</v>
      </c>
      <c r="M20" s="352">
        <v>2607493</v>
      </c>
      <c r="N20" s="352">
        <v>3963031</v>
      </c>
      <c r="O20" s="352">
        <v>5959732</v>
      </c>
      <c r="P20" s="352">
        <v>7997289</v>
      </c>
      <c r="Q20" s="352">
        <v>286103</v>
      </c>
      <c r="R20" s="352">
        <v>1581073</v>
      </c>
      <c r="S20" s="352">
        <v>15531339</v>
      </c>
      <c r="T20" s="352">
        <v>14585582</v>
      </c>
      <c r="U20" s="352">
        <v>1669383</v>
      </c>
      <c r="V20" s="352">
        <v>3397180</v>
      </c>
      <c r="W20" s="352">
        <v>728539</v>
      </c>
      <c r="X20" s="352">
        <v>1556965</v>
      </c>
      <c r="Y20" s="352">
        <v>509532</v>
      </c>
      <c r="Z20" s="352">
        <v>848619</v>
      </c>
      <c r="AA20" s="352">
        <v>3079948</v>
      </c>
      <c r="AB20" s="352">
        <v>1081799</v>
      </c>
      <c r="AC20" s="352">
        <v>410570.38665000006</v>
      </c>
      <c r="AD20" s="352">
        <v>1296165.0933399999</v>
      </c>
      <c r="AE20" s="352">
        <v>643769</v>
      </c>
      <c r="AF20" s="352">
        <v>1428292</v>
      </c>
      <c r="AG20" s="352">
        <v>434203</v>
      </c>
      <c r="AH20" s="352">
        <v>1502780</v>
      </c>
      <c r="AI20" s="352">
        <v>428560</v>
      </c>
      <c r="AJ20" s="352">
        <v>1761861</v>
      </c>
      <c r="AK20" s="352">
        <v>498470</v>
      </c>
      <c r="AL20" s="352">
        <v>1871997</v>
      </c>
      <c r="AM20" s="352">
        <v>400771</v>
      </c>
      <c r="AN20" s="352">
        <v>1648809</v>
      </c>
      <c r="AO20" s="352">
        <v>380570</v>
      </c>
      <c r="AP20" s="352">
        <v>1841850</v>
      </c>
      <c r="AQ20" s="352">
        <v>343446</v>
      </c>
      <c r="AR20" s="352">
        <v>1622035</v>
      </c>
      <c r="AS20" s="352">
        <v>448039</v>
      </c>
      <c r="AT20" s="352">
        <v>833257</v>
      </c>
      <c r="AU20" s="352">
        <v>457089</v>
      </c>
      <c r="AV20" s="352">
        <v>848497</v>
      </c>
      <c r="AW20" s="352">
        <v>365968</v>
      </c>
      <c r="AX20" s="352">
        <v>673858</v>
      </c>
      <c r="AY20" s="352">
        <v>385990</v>
      </c>
      <c r="AZ20" s="352">
        <v>676910</v>
      </c>
      <c r="BA20" s="352">
        <v>392253</v>
      </c>
      <c r="BB20" s="352">
        <v>504203</v>
      </c>
      <c r="BC20" s="352">
        <v>494575</v>
      </c>
      <c r="BD20" s="352">
        <v>572784</v>
      </c>
      <c r="BE20" s="352">
        <v>201232</v>
      </c>
      <c r="BF20" s="352">
        <v>342508</v>
      </c>
      <c r="BG20" s="352">
        <v>9600</v>
      </c>
      <c r="BH20" s="352">
        <v>645749</v>
      </c>
      <c r="BI20" s="353">
        <v>0</v>
      </c>
      <c r="BJ20" s="352">
        <v>391783</v>
      </c>
      <c r="BK20" s="353">
        <v>45291</v>
      </c>
      <c r="BL20" s="352">
        <v>257814</v>
      </c>
      <c r="BM20" s="353">
        <v>204225</v>
      </c>
      <c r="BN20" s="352">
        <v>271403</v>
      </c>
      <c r="BO20" s="353">
        <v>32636</v>
      </c>
      <c r="BP20" s="352">
        <v>126670</v>
      </c>
      <c r="BQ20" s="353">
        <v>89561</v>
      </c>
      <c r="BR20" s="352">
        <v>128865</v>
      </c>
      <c r="BS20" s="353">
        <v>216762</v>
      </c>
      <c r="BT20" s="352">
        <v>44447</v>
      </c>
      <c r="BU20" s="353">
        <v>437772</v>
      </c>
      <c r="BV20" s="352">
        <v>65255</v>
      </c>
      <c r="BW20" s="353">
        <v>432114</v>
      </c>
      <c r="BX20" s="352">
        <v>71841</v>
      </c>
      <c r="BY20" s="353">
        <v>444955</v>
      </c>
      <c r="BZ20" s="352">
        <v>39521</v>
      </c>
      <c r="CA20" s="353">
        <v>401964</v>
      </c>
      <c r="CB20" s="352">
        <v>48109</v>
      </c>
      <c r="CC20" s="353">
        <v>451485</v>
      </c>
      <c r="CD20" s="352">
        <v>174637</v>
      </c>
      <c r="CE20" s="353">
        <v>666443</v>
      </c>
      <c r="CF20" s="352">
        <v>592915</v>
      </c>
    </row>
    <row r="21" spans="2:84">
      <c r="B21" s="351" t="s">
        <v>145</v>
      </c>
      <c r="C21" s="353">
        <v>521</v>
      </c>
      <c r="D21" s="352">
        <v>19435</v>
      </c>
      <c r="E21" s="353">
        <v>16031</v>
      </c>
      <c r="F21" s="352">
        <v>55355</v>
      </c>
      <c r="G21" s="353">
        <v>24830</v>
      </c>
      <c r="H21" s="352">
        <v>62463</v>
      </c>
      <c r="I21" s="353">
        <v>30533</v>
      </c>
      <c r="J21" s="352">
        <v>52720</v>
      </c>
      <c r="K21" s="353">
        <v>16578</v>
      </c>
      <c r="L21" s="352">
        <v>91230</v>
      </c>
      <c r="M21" s="353">
        <v>55817</v>
      </c>
      <c r="N21" s="352">
        <v>100265</v>
      </c>
      <c r="O21" s="353">
        <v>19966</v>
      </c>
      <c r="P21" s="352">
        <v>92668</v>
      </c>
      <c r="Q21" s="353">
        <v>42984</v>
      </c>
      <c r="R21" s="352">
        <v>56001</v>
      </c>
      <c r="S21" s="353">
        <v>88071</v>
      </c>
      <c r="T21" s="352">
        <v>108361</v>
      </c>
      <c r="U21" s="353">
        <v>79405</v>
      </c>
      <c r="V21" s="352">
        <v>98206</v>
      </c>
      <c r="W21" s="353">
        <v>14686</v>
      </c>
      <c r="X21" s="352">
        <v>144965</v>
      </c>
      <c r="Y21" s="353">
        <v>85916</v>
      </c>
      <c r="Z21" s="352">
        <v>230218</v>
      </c>
      <c r="AA21" s="353">
        <v>34092</v>
      </c>
      <c r="AB21" s="352">
        <v>208364</v>
      </c>
      <c r="AC21" s="353">
        <v>65290.968509999999</v>
      </c>
      <c r="AD21" s="352">
        <v>231834.20605000001</v>
      </c>
      <c r="AE21" s="353">
        <v>112453</v>
      </c>
      <c r="AF21" s="352">
        <v>345965</v>
      </c>
      <c r="AG21" s="353">
        <v>84047</v>
      </c>
      <c r="AH21" s="352">
        <v>361286</v>
      </c>
      <c r="AI21" s="353">
        <v>111167</v>
      </c>
      <c r="AJ21" s="352">
        <v>395071</v>
      </c>
      <c r="AK21" s="353">
        <v>34079</v>
      </c>
      <c r="AL21" s="352">
        <v>330619</v>
      </c>
      <c r="AM21" s="353">
        <v>103827</v>
      </c>
      <c r="AN21" s="352">
        <v>497928</v>
      </c>
      <c r="AO21" s="353">
        <v>39094</v>
      </c>
      <c r="AP21" s="352">
        <v>658149</v>
      </c>
      <c r="AQ21" s="353">
        <v>840</v>
      </c>
      <c r="AR21" s="352">
        <v>651723</v>
      </c>
      <c r="AS21" s="353">
        <v>27428</v>
      </c>
      <c r="AT21" s="352">
        <v>647219</v>
      </c>
      <c r="AU21" s="353">
        <v>239721</v>
      </c>
      <c r="AV21" s="352">
        <v>561423</v>
      </c>
      <c r="AW21" s="353">
        <v>45272</v>
      </c>
      <c r="AX21" s="352">
        <v>158313</v>
      </c>
      <c r="AY21" s="353">
        <v>74669</v>
      </c>
      <c r="AZ21" s="352">
        <v>239579</v>
      </c>
      <c r="BA21" s="353">
        <v>100955</v>
      </c>
      <c r="BB21" s="352">
        <v>83163</v>
      </c>
      <c r="BC21" s="353">
        <v>80314</v>
      </c>
      <c r="BD21" s="352">
        <v>126327</v>
      </c>
      <c r="BE21" s="353">
        <v>138585</v>
      </c>
      <c r="BF21" s="352">
        <v>382243</v>
      </c>
      <c r="BG21" s="353">
        <v>231280</v>
      </c>
      <c r="BH21" s="352">
        <v>525327</v>
      </c>
      <c r="BI21" s="353">
        <v>182365</v>
      </c>
      <c r="BJ21" s="352">
        <v>328966</v>
      </c>
      <c r="BK21" s="353">
        <v>136743</v>
      </c>
      <c r="BL21" s="352">
        <v>136743</v>
      </c>
      <c r="BM21" s="353">
        <v>20932</v>
      </c>
      <c r="BN21" s="352">
        <v>85367</v>
      </c>
      <c r="BO21" s="353">
        <v>85374</v>
      </c>
      <c r="BP21" s="352">
        <v>118743</v>
      </c>
      <c r="BQ21" s="353">
        <v>74575</v>
      </c>
      <c r="BR21" s="352">
        <v>103483</v>
      </c>
      <c r="BS21" s="353">
        <v>48276</v>
      </c>
      <c r="BT21" s="352">
        <v>128167</v>
      </c>
      <c r="BU21" s="353">
        <v>43863</v>
      </c>
      <c r="BV21" s="352">
        <v>130037</v>
      </c>
      <c r="BW21" s="353">
        <v>22430</v>
      </c>
      <c r="BX21" s="352">
        <v>115283</v>
      </c>
      <c r="BY21" s="353">
        <v>16170</v>
      </c>
      <c r="BZ21" s="352">
        <v>96487</v>
      </c>
      <c r="CA21" s="353">
        <v>167650</v>
      </c>
      <c r="CB21" s="352">
        <v>228535</v>
      </c>
      <c r="CC21" s="353">
        <v>107831</v>
      </c>
      <c r="CD21" s="352">
        <v>179793</v>
      </c>
      <c r="CE21" s="353">
        <v>159767</v>
      </c>
      <c r="CF21" s="352">
        <v>332138</v>
      </c>
    </row>
    <row r="22" spans="2:84">
      <c r="B22" s="351" t="s">
        <v>146</v>
      </c>
      <c r="C22" s="358">
        <v>35440</v>
      </c>
      <c r="D22" s="358">
        <v>35439</v>
      </c>
      <c r="E22" s="358">
        <v>21688</v>
      </c>
      <c r="F22" s="358">
        <v>21687</v>
      </c>
      <c r="G22" s="358">
        <v>0</v>
      </c>
      <c r="H22" s="358">
        <v>0</v>
      </c>
      <c r="I22" s="358">
        <v>13300</v>
      </c>
      <c r="J22" s="358">
        <v>13300</v>
      </c>
      <c r="K22" s="358">
        <v>44725</v>
      </c>
      <c r="L22" s="358">
        <v>44625</v>
      </c>
      <c r="M22" s="358">
        <v>50689</v>
      </c>
      <c r="N22" s="358">
        <v>50289</v>
      </c>
      <c r="O22" s="358">
        <v>59057</v>
      </c>
      <c r="P22" s="358">
        <v>36657</v>
      </c>
      <c r="Q22" s="358">
        <v>36437</v>
      </c>
      <c r="R22" s="358">
        <v>36438</v>
      </c>
      <c r="S22" s="358">
        <v>51293</v>
      </c>
      <c r="T22" s="358">
        <v>28452</v>
      </c>
      <c r="U22" s="353">
        <v>27929</v>
      </c>
      <c r="V22" s="353">
        <v>27929</v>
      </c>
      <c r="W22" s="353">
        <v>27892</v>
      </c>
      <c r="X22" s="353">
        <v>27892</v>
      </c>
      <c r="Y22" s="353">
        <v>27660</v>
      </c>
      <c r="Z22" s="353">
        <v>27660</v>
      </c>
      <c r="AA22" s="353">
        <v>53610</v>
      </c>
      <c r="AB22" s="353">
        <v>6129</v>
      </c>
      <c r="AC22" s="353">
        <v>122179.2</v>
      </c>
      <c r="AD22" s="353">
        <v>144712.4</v>
      </c>
      <c r="AE22" s="353">
        <v>289780</v>
      </c>
      <c r="AF22" s="353">
        <v>248380</v>
      </c>
      <c r="AG22" s="353">
        <v>300487</v>
      </c>
      <c r="AH22" s="353">
        <v>259087</v>
      </c>
      <c r="AI22" s="353">
        <v>41400</v>
      </c>
      <c r="AJ22" s="353">
        <v>0</v>
      </c>
      <c r="AK22" s="353">
        <v>47804</v>
      </c>
      <c r="AL22" s="353">
        <v>0</v>
      </c>
      <c r="AM22" s="353">
        <v>57064</v>
      </c>
      <c r="AN22" s="353">
        <v>20938</v>
      </c>
      <c r="AO22" s="353">
        <v>57064</v>
      </c>
      <c r="AP22" s="353">
        <v>0</v>
      </c>
      <c r="AQ22" s="353">
        <v>57064</v>
      </c>
      <c r="AR22" s="353">
        <v>0</v>
      </c>
      <c r="AS22" s="353">
        <v>0</v>
      </c>
      <c r="AT22" s="353">
        <v>0</v>
      </c>
      <c r="AU22" s="353">
        <v>0</v>
      </c>
      <c r="AV22" s="353">
        <v>0</v>
      </c>
      <c r="AW22" s="353">
        <v>0</v>
      </c>
      <c r="AX22" s="353">
        <v>0</v>
      </c>
      <c r="AY22" s="353">
        <v>0</v>
      </c>
      <c r="AZ22" s="353">
        <v>0</v>
      </c>
      <c r="BA22" s="353">
        <v>0</v>
      </c>
      <c r="BB22" s="353">
        <v>0</v>
      </c>
      <c r="BC22" s="353">
        <v>0</v>
      </c>
      <c r="BD22" s="353">
        <v>0</v>
      </c>
      <c r="BE22" s="353">
        <v>0</v>
      </c>
      <c r="BF22" s="353">
        <v>0</v>
      </c>
      <c r="BG22" s="353">
        <v>0</v>
      </c>
      <c r="BH22" s="353">
        <v>0</v>
      </c>
      <c r="BI22" s="353">
        <v>0</v>
      </c>
      <c r="BJ22" s="353">
        <v>0</v>
      </c>
      <c r="BK22" s="353">
        <v>0</v>
      </c>
      <c r="BL22" s="353">
        <v>0</v>
      </c>
      <c r="BM22" s="353">
        <v>0</v>
      </c>
      <c r="BN22" s="353">
        <v>0</v>
      </c>
      <c r="BO22" s="353">
        <v>0</v>
      </c>
      <c r="BP22" s="353">
        <v>0</v>
      </c>
      <c r="BQ22" s="353">
        <v>0</v>
      </c>
      <c r="BR22" s="353">
        <v>0</v>
      </c>
      <c r="BS22" s="353">
        <v>0</v>
      </c>
      <c r="BT22" s="353">
        <v>0</v>
      </c>
      <c r="BU22" s="353">
        <v>0</v>
      </c>
      <c r="BV22" s="353">
        <v>0</v>
      </c>
      <c r="BW22" s="353">
        <v>0</v>
      </c>
      <c r="BX22" s="353"/>
      <c r="BY22" s="353">
        <v>0</v>
      </c>
      <c r="BZ22" s="353">
        <v>0</v>
      </c>
      <c r="CA22" s="353">
        <v>0</v>
      </c>
      <c r="CB22" s="353">
        <v>0</v>
      </c>
      <c r="CC22" s="353">
        <v>0</v>
      </c>
      <c r="CD22" s="353">
        <v>0</v>
      </c>
      <c r="CE22" s="353"/>
      <c r="CF22" s="353"/>
    </row>
    <row r="23" spans="2:84">
      <c r="B23" s="351" t="s">
        <v>147</v>
      </c>
      <c r="C23" s="358">
        <v>0</v>
      </c>
      <c r="D23" s="358">
        <v>0</v>
      </c>
      <c r="E23" s="358">
        <v>0</v>
      </c>
      <c r="F23" s="358">
        <v>0</v>
      </c>
      <c r="G23" s="358">
        <v>0</v>
      </c>
      <c r="H23" s="358">
        <v>0</v>
      </c>
      <c r="I23" s="358">
        <v>0</v>
      </c>
      <c r="J23" s="358">
        <v>0</v>
      </c>
      <c r="K23" s="358">
        <v>0</v>
      </c>
      <c r="L23" s="358">
        <v>0</v>
      </c>
      <c r="M23" s="358">
        <v>2516</v>
      </c>
      <c r="N23" s="358">
        <v>31927</v>
      </c>
      <c r="O23" s="358">
        <v>2516</v>
      </c>
      <c r="P23" s="358">
        <v>41399</v>
      </c>
      <c r="Q23" s="358">
        <v>0</v>
      </c>
      <c r="R23" s="358">
        <v>3650</v>
      </c>
      <c r="S23" s="358">
        <v>0</v>
      </c>
      <c r="T23" s="358">
        <v>21703</v>
      </c>
      <c r="U23" s="353">
        <v>2049</v>
      </c>
      <c r="V23" s="353">
        <v>41318</v>
      </c>
      <c r="W23" s="353">
        <v>2789</v>
      </c>
      <c r="X23" s="353">
        <v>43915</v>
      </c>
      <c r="Y23" s="353">
        <v>7030</v>
      </c>
      <c r="Z23" s="353">
        <v>16057</v>
      </c>
      <c r="AA23" s="353">
        <v>2857</v>
      </c>
      <c r="AB23" s="353">
        <v>9265</v>
      </c>
      <c r="AC23" s="353">
        <v>16847.363539999998</v>
      </c>
      <c r="AD23" s="353">
        <v>19737.398119999998</v>
      </c>
      <c r="AE23" s="353">
        <v>12226</v>
      </c>
      <c r="AF23" s="353">
        <v>22011</v>
      </c>
      <c r="AG23" s="353">
        <v>11449</v>
      </c>
      <c r="AH23" s="353">
        <v>23797</v>
      </c>
      <c r="AI23" s="353">
        <v>2704</v>
      </c>
      <c r="AJ23" s="353">
        <v>35961</v>
      </c>
      <c r="AK23" s="353">
        <v>0</v>
      </c>
      <c r="AL23" s="353">
        <v>83513</v>
      </c>
      <c r="AM23" s="353">
        <v>0</v>
      </c>
      <c r="AN23" s="353">
        <v>68569</v>
      </c>
      <c r="AO23" s="353">
        <v>0</v>
      </c>
      <c r="AP23" s="353">
        <v>46159</v>
      </c>
      <c r="AQ23" s="353">
        <v>0</v>
      </c>
      <c r="AR23" s="353">
        <v>42531</v>
      </c>
      <c r="AS23" s="353">
        <v>55</v>
      </c>
      <c r="AT23" s="353">
        <v>40182</v>
      </c>
      <c r="AU23" s="353">
        <v>51</v>
      </c>
      <c r="AV23" s="353">
        <v>39245</v>
      </c>
      <c r="AW23" s="353">
        <v>8535</v>
      </c>
      <c r="AX23" s="353">
        <v>71256</v>
      </c>
      <c r="AY23" s="353">
        <v>50</v>
      </c>
      <c r="AZ23" s="353">
        <v>95347</v>
      </c>
      <c r="BA23" s="353">
        <v>0</v>
      </c>
      <c r="BB23" s="353">
        <v>56015</v>
      </c>
      <c r="BC23" s="353">
        <v>0</v>
      </c>
      <c r="BD23" s="353">
        <v>47887</v>
      </c>
      <c r="BE23" s="353">
        <v>74694</v>
      </c>
      <c r="BF23" s="353">
        <v>71869</v>
      </c>
      <c r="BG23" s="353">
        <v>0</v>
      </c>
      <c r="BH23" s="353">
        <v>155249</v>
      </c>
      <c r="BI23" s="353">
        <v>0</v>
      </c>
      <c r="BJ23" s="353">
        <v>43456</v>
      </c>
      <c r="BK23" s="353">
        <v>0</v>
      </c>
      <c r="BL23" s="353">
        <v>45595</v>
      </c>
      <c r="BM23" s="353">
        <v>7890</v>
      </c>
      <c r="BN23" s="353">
        <v>27097</v>
      </c>
      <c r="BO23" s="353">
        <v>0</v>
      </c>
      <c r="BP23" s="353">
        <v>41360</v>
      </c>
      <c r="BQ23" s="353">
        <v>0</v>
      </c>
      <c r="BR23" s="353">
        <v>31521</v>
      </c>
      <c r="BS23" s="353">
        <v>0</v>
      </c>
      <c r="BT23" s="353">
        <v>43693</v>
      </c>
      <c r="BU23" s="353">
        <v>0</v>
      </c>
      <c r="BV23" s="353">
        <v>27626</v>
      </c>
      <c r="BW23" s="353">
        <v>0</v>
      </c>
      <c r="BX23" s="353">
        <v>31416</v>
      </c>
      <c r="BY23" s="353">
        <v>343</v>
      </c>
      <c r="BZ23" s="353">
        <v>56121</v>
      </c>
      <c r="CA23" s="353">
        <v>0</v>
      </c>
      <c r="CB23" s="353">
        <v>49483</v>
      </c>
      <c r="CC23" s="353">
        <v>0</v>
      </c>
      <c r="CD23" s="353">
        <v>111800</v>
      </c>
      <c r="CE23" s="353">
        <v>118896</v>
      </c>
      <c r="CF23" s="353">
        <v>351679</v>
      </c>
    </row>
    <row r="24" spans="2:84" ht="15.75" thickBot="1">
      <c r="B24" s="354" t="s">
        <v>543</v>
      </c>
      <c r="C24" s="359">
        <v>0</v>
      </c>
      <c r="D24" s="359">
        <v>0</v>
      </c>
      <c r="E24" s="359">
        <v>0</v>
      </c>
      <c r="F24" s="359">
        <v>0</v>
      </c>
      <c r="G24" s="359">
        <v>0</v>
      </c>
      <c r="H24" s="359">
        <v>0</v>
      </c>
      <c r="I24" s="359">
        <v>0</v>
      </c>
      <c r="J24" s="359">
        <v>0</v>
      </c>
      <c r="K24" s="359">
        <v>0</v>
      </c>
      <c r="L24" s="359">
        <v>0</v>
      </c>
      <c r="M24" s="359">
        <v>0</v>
      </c>
      <c r="N24" s="359">
        <v>0</v>
      </c>
      <c r="O24" s="359">
        <v>0</v>
      </c>
      <c r="P24" s="359">
        <v>0</v>
      </c>
      <c r="Q24" s="359">
        <v>0</v>
      </c>
      <c r="R24" s="359">
        <v>0</v>
      </c>
      <c r="S24" s="359">
        <v>0</v>
      </c>
      <c r="T24" s="359">
        <v>0</v>
      </c>
      <c r="U24" s="359">
        <v>0</v>
      </c>
      <c r="V24" s="359">
        <v>0</v>
      </c>
      <c r="W24" s="359">
        <v>0</v>
      </c>
      <c r="X24" s="359">
        <v>0</v>
      </c>
      <c r="Y24" s="359">
        <v>0</v>
      </c>
      <c r="Z24" s="359">
        <v>0</v>
      </c>
      <c r="AA24" s="359">
        <v>0</v>
      </c>
      <c r="AB24" s="359">
        <v>0</v>
      </c>
      <c r="AC24" s="359">
        <v>0</v>
      </c>
      <c r="AD24" s="359">
        <v>0</v>
      </c>
      <c r="AE24" s="359">
        <v>0</v>
      </c>
      <c r="AF24" s="359">
        <v>0</v>
      </c>
      <c r="AG24" s="359">
        <v>0</v>
      </c>
      <c r="AH24" s="359">
        <v>0</v>
      </c>
      <c r="AI24" s="359">
        <v>0</v>
      </c>
      <c r="AJ24" s="359">
        <v>0</v>
      </c>
      <c r="AK24" s="359">
        <v>0</v>
      </c>
      <c r="AL24" s="359">
        <v>0</v>
      </c>
      <c r="AM24" s="359">
        <v>0</v>
      </c>
      <c r="AN24" s="359">
        <v>0</v>
      </c>
      <c r="AO24" s="359">
        <v>0</v>
      </c>
      <c r="AP24" s="359">
        <v>0</v>
      </c>
      <c r="AQ24" s="359">
        <v>0</v>
      </c>
      <c r="AR24" s="359">
        <v>0</v>
      </c>
      <c r="AS24" s="359">
        <v>0</v>
      </c>
      <c r="AT24" s="359">
        <v>0</v>
      </c>
      <c r="AU24" s="359">
        <v>0</v>
      </c>
      <c r="AV24" s="359">
        <v>0</v>
      </c>
      <c r="AW24" s="359">
        <v>0</v>
      </c>
      <c r="AX24" s="359">
        <v>0</v>
      </c>
      <c r="AY24" s="359">
        <v>0</v>
      </c>
      <c r="AZ24" s="359">
        <v>0</v>
      </c>
      <c r="BA24" s="359">
        <v>0</v>
      </c>
      <c r="BB24" s="359">
        <v>0</v>
      </c>
      <c r="BC24" s="359">
        <v>0</v>
      </c>
      <c r="BD24" s="359">
        <v>8107</v>
      </c>
      <c r="BE24" s="359">
        <v>0</v>
      </c>
      <c r="BF24" s="359">
        <v>7038</v>
      </c>
      <c r="BG24" s="359">
        <v>0</v>
      </c>
      <c r="BH24" s="359">
        <v>0</v>
      </c>
      <c r="BI24" s="359">
        <v>0</v>
      </c>
      <c r="BJ24" s="359">
        <v>0</v>
      </c>
      <c r="BK24" s="359">
        <v>0</v>
      </c>
      <c r="BL24" s="359">
        <v>0</v>
      </c>
      <c r="BM24" s="359">
        <v>0</v>
      </c>
      <c r="BN24" s="359">
        <v>0</v>
      </c>
      <c r="BO24" s="359">
        <v>0</v>
      </c>
      <c r="BP24" s="359">
        <v>0</v>
      </c>
      <c r="BQ24" s="359">
        <v>0</v>
      </c>
      <c r="BR24" s="359">
        <v>0</v>
      </c>
      <c r="BS24" s="359">
        <v>0</v>
      </c>
      <c r="BT24" s="359">
        <v>0</v>
      </c>
      <c r="BU24" s="359">
        <v>0</v>
      </c>
      <c r="BV24" s="359">
        <v>0</v>
      </c>
      <c r="BW24" s="359">
        <v>0</v>
      </c>
      <c r="BX24" s="359">
        <v>0</v>
      </c>
      <c r="BY24" s="359">
        <v>0</v>
      </c>
      <c r="BZ24" s="359">
        <v>0</v>
      </c>
      <c r="CA24" s="359">
        <v>0</v>
      </c>
      <c r="CB24" s="359">
        <v>0</v>
      </c>
      <c r="CC24" s="359">
        <v>0</v>
      </c>
      <c r="CD24" s="359">
        <v>0</v>
      </c>
      <c r="CE24" s="359">
        <v>0</v>
      </c>
      <c r="CF24" s="359">
        <v>0</v>
      </c>
    </row>
    <row r="25" spans="2:84" ht="15.75" thickTop="1">
      <c r="B25" s="356" t="s">
        <v>29</v>
      </c>
      <c r="C25" s="357">
        <f>SUM(C20:C24)</f>
        <v>167128</v>
      </c>
      <c r="D25" s="357">
        <f>SUM(D20:D24)</f>
        <v>754831</v>
      </c>
      <c r="E25" s="357">
        <f t="shared" ref="E25:S25" si="12">SUM(E20:E24)</f>
        <v>241221</v>
      </c>
      <c r="F25" s="357">
        <f t="shared" si="12"/>
        <v>817860</v>
      </c>
      <c r="G25" s="357">
        <f t="shared" si="12"/>
        <v>723921</v>
      </c>
      <c r="H25" s="357">
        <f t="shared" si="12"/>
        <v>1658116</v>
      </c>
      <c r="I25" s="357">
        <f t="shared" si="12"/>
        <v>294876</v>
      </c>
      <c r="J25" s="357">
        <f t="shared" si="12"/>
        <v>1472688</v>
      </c>
      <c r="K25" s="357">
        <f t="shared" si="12"/>
        <v>2462391</v>
      </c>
      <c r="L25" s="357">
        <f t="shared" si="12"/>
        <v>3130521</v>
      </c>
      <c r="M25" s="357">
        <f t="shared" si="12"/>
        <v>2716515</v>
      </c>
      <c r="N25" s="357">
        <f t="shared" si="12"/>
        <v>4145512</v>
      </c>
      <c r="O25" s="357">
        <f t="shared" si="12"/>
        <v>6041271</v>
      </c>
      <c r="P25" s="357">
        <f t="shared" si="12"/>
        <v>8168013</v>
      </c>
      <c r="Q25" s="357">
        <f t="shared" si="12"/>
        <v>365524</v>
      </c>
      <c r="R25" s="357">
        <f>SUM(R20:R24)</f>
        <v>1677162</v>
      </c>
      <c r="S25" s="357">
        <f t="shared" si="12"/>
        <v>15670703</v>
      </c>
      <c r="T25" s="357">
        <f t="shared" ref="T25:BJ25" si="13">SUM(T20:T24)</f>
        <v>14744098</v>
      </c>
      <c r="U25" s="357">
        <f t="shared" si="13"/>
        <v>1778766</v>
      </c>
      <c r="V25" s="357">
        <f t="shared" si="13"/>
        <v>3564633</v>
      </c>
      <c r="W25" s="357">
        <f t="shared" si="13"/>
        <v>773906</v>
      </c>
      <c r="X25" s="357">
        <f t="shared" si="13"/>
        <v>1773737</v>
      </c>
      <c r="Y25" s="357">
        <f t="shared" si="13"/>
        <v>630138</v>
      </c>
      <c r="Z25" s="357">
        <f t="shared" si="13"/>
        <v>1122554</v>
      </c>
      <c r="AA25" s="357">
        <f t="shared" si="13"/>
        <v>3170507</v>
      </c>
      <c r="AB25" s="357">
        <f t="shared" si="13"/>
        <v>1305557</v>
      </c>
      <c r="AC25" s="357">
        <f t="shared" si="13"/>
        <v>614887.91870000004</v>
      </c>
      <c r="AD25" s="357">
        <f t="shared" si="13"/>
        <v>1692449.0975099998</v>
      </c>
      <c r="AE25" s="357">
        <f t="shared" si="13"/>
        <v>1058228</v>
      </c>
      <c r="AF25" s="357">
        <f t="shared" si="13"/>
        <v>2044648</v>
      </c>
      <c r="AG25" s="357">
        <f t="shared" si="13"/>
        <v>830186</v>
      </c>
      <c r="AH25" s="357">
        <f t="shared" si="13"/>
        <v>2146950</v>
      </c>
      <c r="AI25" s="357">
        <f t="shared" si="13"/>
        <v>583831</v>
      </c>
      <c r="AJ25" s="357">
        <f t="shared" si="13"/>
        <v>2192893</v>
      </c>
      <c r="AK25" s="357">
        <f t="shared" si="13"/>
        <v>580353</v>
      </c>
      <c r="AL25" s="357">
        <f t="shared" si="13"/>
        <v>2286129</v>
      </c>
      <c r="AM25" s="357">
        <f t="shared" si="13"/>
        <v>561662</v>
      </c>
      <c r="AN25" s="357">
        <f t="shared" si="13"/>
        <v>2236244</v>
      </c>
      <c r="AO25" s="357">
        <f t="shared" si="13"/>
        <v>476728</v>
      </c>
      <c r="AP25" s="357">
        <f t="shared" si="13"/>
        <v>2546158</v>
      </c>
      <c r="AQ25" s="357">
        <f t="shared" si="13"/>
        <v>401350</v>
      </c>
      <c r="AR25" s="357">
        <f t="shared" si="13"/>
        <v>2316289</v>
      </c>
      <c r="AS25" s="357">
        <f t="shared" si="13"/>
        <v>475522</v>
      </c>
      <c r="AT25" s="357">
        <f t="shared" si="13"/>
        <v>1520658</v>
      </c>
      <c r="AU25" s="357">
        <f t="shared" si="13"/>
        <v>696861</v>
      </c>
      <c r="AV25" s="357">
        <f t="shared" si="13"/>
        <v>1449165</v>
      </c>
      <c r="AW25" s="357">
        <f t="shared" si="13"/>
        <v>419775</v>
      </c>
      <c r="AX25" s="357">
        <f t="shared" si="13"/>
        <v>903427</v>
      </c>
      <c r="AY25" s="357">
        <f t="shared" si="13"/>
        <v>460709</v>
      </c>
      <c r="AZ25" s="357">
        <f t="shared" si="13"/>
        <v>1011836</v>
      </c>
      <c r="BA25" s="357">
        <f t="shared" si="13"/>
        <v>493208</v>
      </c>
      <c r="BB25" s="357">
        <f t="shared" si="13"/>
        <v>643381</v>
      </c>
      <c r="BC25" s="357">
        <f t="shared" si="13"/>
        <v>574889</v>
      </c>
      <c r="BD25" s="357">
        <f t="shared" si="13"/>
        <v>755105</v>
      </c>
      <c r="BE25" s="357">
        <f t="shared" si="13"/>
        <v>414511</v>
      </c>
      <c r="BF25" s="357">
        <f t="shared" si="13"/>
        <v>803658</v>
      </c>
      <c r="BG25" s="357">
        <f t="shared" si="13"/>
        <v>240880</v>
      </c>
      <c r="BH25" s="357">
        <f t="shared" si="13"/>
        <v>1326325</v>
      </c>
      <c r="BI25" s="357">
        <f t="shared" si="13"/>
        <v>182365</v>
      </c>
      <c r="BJ25" s="357">
        <f t="shared" si="13"/>
        <v>764205</v>
      </c>
      <c r="BK25" s="357">
        <f t="shared" ref="BK25:BL25" si="14">SUM(BK20:BK24)</f>
        <v>182034</v>
      </c>
      <c r="BL25" s="357">
        <f t="shared" si="14"/>
        <v>440152</v>
      </c>
      <c r="BM25" s="357">
        <f t="shared" ref="BM25:BN25" si="15">SUM(BM20:BM24)</f>
        <v>233047</v>
      </c>
      <c r="BN25" s="357">
        <f t="shared" si="15"/>
        <v>383867</v>
      </c>
      <c r="BO25" s="357">
        <f t="shared" ref="BO25:BP25" si="16">SUM(BO20:BO24)</f>
        <v>118010</v>
      </c>
      <c r="BP25" s="357">
        <f t="shared" si="16"/>
        <v>286773</v>
      </c>
      <c r="BQ25" s="357">
        <f t="shared" ref="BQ25:BR25" si="17">SUM(BQ20:BQ24)</f>
        <v>164136</v>
      </c>
      <c r="BR25" s="357">
        <f t="shared" si="17"/>
        <v>263869</v>
      </c>
      <c r="BS25" s="357">
        <f t="shared" ref="BS25:BT25" si="18">SUM(BS20:BS24)</f>
        <v>265038</v>
      </c>
      <c r="BT25" s="357">
        <f t="shared" si="18"/>
        <v>216307</v>
      </c>
      <c r="BU25" s="357">
        <f t="shared" ref="BU25:BV25" si="19">SUM(BU20:BU24)</f>
        <v>481635</v>
      </c>
      <c r="BV25" s="357">
        <f t="shared" si="19"/>
        <v>222918</v>
      </c>
      <c r="BW25" s="357">
        <f t="shared" ref="BW25:BX25" si="20">SUM(BW20:BW24)</f>
        <v>454544</v>
      </c>
      <c r="BX25" s="357">
        <f t="shared" si="20"/>
        <v>218540</v>
      </c>
      <c r="BY25" s="357">
        <f t="shared" ref="BY25:BZ25" si="21">SUM(BY20:BY24)</f>
        <v>461468</v>
      </c>
      <c r="BZ25" s="357">
        <f t="shared" si="21"/>
        <v>192129</v>
      </c>
      <c r="CA25" s="357">
        <f t="shared" ref="CA25:CB25" si="22">SUM(CA20:CA24)</f>
        <v>569614</v>
      </c>
      <c r="CB25" s="357">
        <f t="shared" si="22"/>
        <v>326127</v>
      </c>
      <c r="CC25" s="357">
        <f t="shared" ref="CC25:CD25" si="23">SUM(CC20:CC24)</f>
        <v>559316</v>
      </c>
      <c r="CD25" s="357">
        <f t="shared" si="23"/>
        <v>466230</v>
      </c>
      <c r="CE25" s="357">
        <f t="shared" ref="CE25:CF25" si="24">SUM(CE20:CE24)</f>
        <v>945106</v>
      </c>
      <c r="CF25" s="357">
        <f t="shared" si="24"/>
        <v>1276732</v>
      </c>
    </row>
  </sheetData>
  <sheetProtection algorithmName="SHA-512" hashValue="37dED5pBxmB70aHw0DQPV6AiJ8d2WTqJ/0Xan4BZ4TFSlUEJvwdvXjUK4OznJ+Yw0qtBaQEij1ch4EToOcyVgw==" saltValue="nKcxkUaz3L8Xlrgk+fewMQ==" spinCount="100000" sheet="1" objects="1" scenarios="1"/>
  <mergeCells count="82">
    <mergeCell ref="CE7:CF7"/>
    <mergeCell ref="CE18:CF18"/>
    <mergeCell ref="BO7:BP7"/>
    <mergeCell ref="BO18:BP18"/>
    <mergeCell ref="BU7:BV7"/>
    <mergeCell ref="BU18:BV18"/>
    <mergeCell ref="BS7:BT7"/>
    <mergeCell ref="BS18:BT18"/>
    <mergeCell ref="CC7:CD7"/>
    <mergeCell ref="CC18:CD18"/>
    <mergeCell ref="CA7:CB7"/>
    <mergeCell ref="CA18:CB18"/>
    <mergeCell ref="BQ7:BR7"/>
    <mergeCell ref="BQ18:BR18"/>
    <mergeCell ref="BY7:BZ7"/>
    <mergeCell ref="BY18:BZ18"/>
    <mergeCell ref="O18:P18"/>
    <mergeCell ref="O7:P7"/>
    <mergeCell ref="AG18:AH18"/>
    <mergeCell ref="AI18:AJ18"/>
    <mergeCell ref="AU7:AV7"/>
    <mergeCell ref="AU18:AV18"/>
    <mergeCell ref="AI7:AJ7"/>
    <mergeCell ref="AK7:AL7"/>
    <mergeCell ref="AS7:AT7"/>
    <mergeCell ref="AS18:AT18"/>
    <mergeCell ref="AQ7:AR7"/>
    <mergeCell ref="AQ18:AR18"/>
    <mergeCell ref="Y18:Z18"/>
    <mergeCell ref="Q7:R7"/>
    <mergeCell ref="S7:T7"/>
    <mergeCell ref="U7:V7"/>
    <mergeCell ref="M7:N7"/>
    <mergeCell ref="M18:N18"/>
    <mergeCell ref="C18:D18"/>
    <mergeCell ref="E18:F18"/>
    <mergeCell ref="G18:H18"/>
    <mergeCell ref="I18:J18"/>
    <mergeCell ref="K18:L18"/>
    <mergeCell ref="C7:D7"/>
    <mergeCell ref="E7:F7"/>
    <mergeCell ref="G7:H7"/>
    <mergeCell ref="I7:J7"/>
    <mergeCell ref="K7:L7"/>
    <mergeCell ref="W7:X7"/>
    <mergeCell ref="Y7:Z7"/>
    <mergeCell ref="Q18:R18"/>
    <mergeCell ref="S18:T18"/>
    <mergeCell ref="U18:V18"/>
    <mergeCell ref="W18:X18"/>
    <mergeCell ref="AA7:AB7"/>
    <mergeCell ref="AC7:AD7"/>
    <mergeCell ref="AE7:AF7"/>
    <mergeCell ref="AA18:AB18"/>
    <mergeCell ref="AC18:AD18"/>
    <mergeCell ref="AE18:AF18"/>
    <mergeCell ref="AG7:AH7"/>
    <mergeCell ref="AY7:AZ7"/>
    <mergeCell ref="AY18:AZ18"/>
    <mergeCell ref="AW7:AX7"/>
    <mergeCell ref="AW18:AX18"/>
    <mergeCell ref="AK18:AL18"/>
    <mergeCell ref="AM18:AN18"/>
    <mergeCell ref="AM7:AN7"/>
    <mergeCell ref="AO7:AP7"/>
    <mergeCell ref="AO18:AP18"/>
    <mergeCell ref="BW7:BX7"/>
    <mergeCell ref="BW18:BX18"/>
    <mergeCell ref="BA7:BB7"/>
    <mergeCell ref="BA18:BB18"/>
    <mergeCell ref="BG7:BH7"/>
    <mergeCell ref="BG18:BH18"/>
    <mergeCell ref="BE7:BF7"/>
    <mergeCell ref="BE18:BF18"/>
    <mergeCell ref="BC7:BD7"/>
    <mergeCell ref="BC18:BD18"/>
    <mergeCell ref="BI7:BJ7"/>
    <mergeCell ref="BI18:BJ18"/>
    <mergeCell ref="BM7:BN7"/>
    <mergeCell ref="BM18:BN18"/>
    <mergeCell ref="BK7:BL7"/>
    <mergeCell ref="BK18:BL18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9"/>
  <dimension ref="B4:CF16"/>
  <sheetViews>
    <sheetView showGridLines="0" workbookViewId="0">
      <pane xSplit="2" ySplit="8" topLeftCell="C9" activePane="bottomRight" state="frozen"/>
      <selection activeCell="X167" sqref="X167"/>
      <selection pane="topRight" activeCell="X167" sqref="X167"/>
      <selection pane="bottomLeft" activeCell="X167" sqref="X167"/>
      <selection pane="bottomRight" activeCell="E18" sqref="E18"/>
    </sheetView>
  </sheetViews>
  <sheetFormatPr defaultRowHeight="15"/>
  <cols>
    <col min="1" max="1" width="3.5703125" customWidth="1"/>
    <col min="2" max="2" width="14.28515625" bestFit="1" customWidth="1"/>
    <col min="3" max="3" width="9.140625" customWidth="1"/>
    <col min="4" max="4" width="8.7109375" customWidth="1"/>
    <col min="5" max="5" width="9.140625" customWidth="1"/>
    <col min="6" max="6" width="8.7109375" customWidth="1"/>
    <col min="7" max="7" width="9.140625" customWidth="1"/>
    <col min="8" max="8" width="8.7109375" customWidth="1"/>
    <col min="9" max="9" width="9.140625" customWidth="1"/>
    <col min="10" max="10" width="8.7109375" customWidth="1"/>
    <col min="11" max="22" width="7.85546875" bestFit="1" customWidth="1"/>
    <col min="23" max="23" width="8.7109375" bestFit="1" customWidth="1"/>
    <col min="24" max="24" width="7.85546875" bestFit="1" customWidth="1"/>
    <col min="25" max="25" width="8.7109375" bestFit="1" customWidth="1"/>
    <col min="26" max="26" width="7.85546875" bestFit="1" customWidth="1"/>
    <col min="27" max="27" width="8.7109375" bestFit="1" customWidth="1"/>
    <col min="28" max="28" width="9.140625" bestFit="1" customWidth="1"/>
    <col min="29" max="29" width="8.7109375" bestFit="1" customWidth="1"/>
    <col min="30" max="30" width="7.85546875" bestFit="1" customWidth="1"/>
    <col min="31" max="31" width="8.7109375" bestFit="1" customWidth="1"/>
    <col min="32" max="32" width="7.85546875" bestFit="1" customWidth="1"/>
    <col min="33" max="33" width="8.7109375" bestFit="1" customWidth="1"/>
    <col min="34" max="34" width="9.140625" bestFit="1" customWidth="1"/>
    <col min="35" max="35" width="8.7109375" bestFit="1" customWidth="1"/>
    <col min="36" max="36" width="7.85546875" bestFit="1" customWidth="1"/>
    <col min="37" max="37" width="8.7109375" bestFit="1" customWidth="1"/>
    <col min="38" max="38" width="9.140625" bestFit="1" customWidth="1"/>
    <col min="39" max="39" width="8.7109375" bestFit="1" customWidth="1"/>
    <col min="41" max="41" width="8.7109375" bestFit="1" customWidth="1"/>
    <col min="43" max="43" width="8.7109375" bestFit="1" customWidth="1"/>
    <col min="45" max="45" width="8.7109375" bestFit="1" customWidth="1"/>
    <col min="47" max="47" width="8.7109375" bestFit="1" customWidth="1"/>
    <col min="49" max="49" width="8.7109375" bestFit="1" customWidth="1"/>
    <col min="51" max="51" width="8.7109375" bestFit="1" customWidth="1"/>
    <col min="52" max="52" width="9.140625" bestFit="1" customWidth="1"/>
    <col min="53" max="53" width="8.7109375" bestFit="1" customWidth="1"/>
    <col min="54" max="54" width="9.140625" bestFit="1" customWidth="1"/>
    <col min="55" max="55" width="8.7109375" bestFit="1" customWidth="1"/>
    <col min="57" max="57" width="8.7109375" bestFit="1" customWidth="1"/>
    <col min="59" max="59" width="8.7109375" bestFit="1" customWidth="1"/>
    <col min="61" max="61" width="8.7109375" bestFit="1" customWidth="1"/>
    <col min="62" max="62" width="9.140625" bestFit="1" customWidth="1"/>
    <col min="63" max="63" width="8.7109375" bestFit="1" customWidth="1"/>
    <col min="65" max="65" width="8.7109375" bestFit="1" customWidth="1"/>
    <col min="67" max="67" width="8.7109375" bestFit="1" customWidth="1"/>
    <col min="69" max="69" width="8.7109375" bestFit="1" customWidth="1"/>
    <col min="71" max="71" width="8.7109375" bestFit="1" customWidth="1"/>
    <col min="73" max="73" width="9.5703125" bestFit="1" customWidth="1"/>
    <col min="74" max="74" width="10" bestFit="1" customWidth="1"/>
    <col min="75" max="75" width="9.5703125" bestFit="1" customWidth="1"/>
    <col min="76" max="76" width="10" bestFit="1" customWidth="1"/>
    <col min="77" max="77" width="8.7109375" bestFit="1" customWidth="1"/>
    <col min="79" max="79" width="8.7109375" bestFit="1" customWidth="1"/>
    <col min="81" max="82" width="7.85546875" bestFit="1" customWidth="1"/>
  </cols>
  <sheetData>
    <row r="4" spans="2:84">
      <c r="B4" s="51" t="s">
        <v>198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</row>
    <row r="7" spans="2:84" s="82" customFormat="1">
      <c r="B7" s="81"/>
      <c r="C7" s="545" t="str">
        <f>"Dez19"</f>
        <v>Dez19</v>
      </c>
      <c r="D7" s="545"/>
      <c r="E7" s="545" t="str">
        <f>"Set19"</f>
        <v>Set19</v>
      </c>
      <c r="F7" s="545"/>
      <c r="G7" s="545" t="str">
        <f>"Jun19"</f>
        <v>Jun19</v>
      </c>
      <c r="H7" s="545"/>
      <c r="I7" s="545" t="str">
        <f>"Mar19"</f>
        <v>Mar19</v>
      </c>
      <c r="J7" s="545"/>
      <c r="K7" s="545" t="str">
        <f>"Dez18"</f>
        <v>Dez18</v>
      </c>
      <c r="L7" s="545"/>
      <c r="M7" s="545" t="str">
        <f>"Set18"</f>
        <v>Set18</v>
      </c>
      <c r="N7" s="545"/>
      <c r="O7" s="545" t="str">
        <f>"Jun18"</f>
        <v>Jun18</v>
      </c>
      <c r="P7" s="545"/>
      <c r="Q7" s="545" t="str">
        <f>"Mar18"</f>
        <v>Mar18</v>
      </c>
      <c r="R7" s="545"/>
      <c r="S7" s="545" t="str">
        <f>"Dez17"</f>
        <v>Dez17</v>
      </c>
      <c r="T7" s="545"/>
      <c r="U7" s="545" t="str">
        <f>"Set17"</f>
        <v>Set17</v>
      </c>
      <c r="V7" s="545"/>
      <c r="W7" s="545" t="str">
        <f>"Jun17"</f>
        <v>Jun17</v>
      </c>
      <c r="X7" s="545"/>
      <c r="Y7" s="545" t="str">
        <f>"Mar17"</f>
        <v>Mar17</v>
      </c>
      <c r="Z7" s="545"/>
      <c r="AA7" s="545" t="str">
        <f>"Dez16"</f>
        <v>Dez16</v>
      </c>
      <c r="AB7" s="545"/>
      <c r="AC7" s="545" t="str">
        <f>"Set16"</f>
        <v>Set16</v>
      </c>
      <c r="AD7" s="545"/>
      <c r="AE7" s="545" t="str">
        <f>"Jun16"</f>
        <v>Jun16</v>
      </c>
      <c r="AF7" s="545"/>
      <c r="AG7" s="545" t="str">
        <f>"Mar16"</f>
        <v>Mar16</v>
      </c>
      <c r="AH7" s="545"/>
      <c r="AI7" s="545" t="str">
        <f>"Dez15"</f>
        <v>Dez15</v>
      </c>
      <c r="AJ7" s="545"/>
      <c r="AK7" s="545" t="str">
        <f>"Set15"</f>
        <v>Set15</v>
      </c>
      <c r="AL7" s="545"/>
      <c r="AM7" s="545" t="str">
        <f>"Jun15"</f>
        <v>Jun15</v>
      </c>
      <c r="AN7" s="545"/>
      <c r="AO7" s="545" t="str">
        <f>"Mar15"</f>
        <v>Mar15</v>
      </c>
      <c r="AP7" s="545"/>
      <c r="AQ7" s="545" t="str">
        <f>"Dez14"</f>
        <v>Dez14</v>
      </c>
      <c r="AR7" s="545"/>
      <c r="AS7" s="545" t="str">
        <f>"Set14"</f>
        <v>Set14</v>
      </c>
      <c r="AT7" s="545"/>
      <c r="AU7" s="545" t="s">
        <v>117</v>
      </c>
      <c r="AV7" s="545"/>
      <c r="AW7" s="545" t="str">
        <f>"Mar14"</f>
        <v>Mar14</v>
      </c>
      <c r="AX7" s="545"/>
      <c r="AY7" s="545" t="str">
        <f>"Dez13"</f>
        <v>Dez13</v>
      </c>
      <c r="AZ7" s="545"/>
      <c r="BA7" s="545" t="str">
        <f>"Set13"</f>
        <v>Set13</v>
      </c>
      <c r="BB7" s="545"/>
      <c r="BC7" s="545" t="str">
        <f>"Jun13"</f>
        <v>Jun13</v>
      </c>
      <c r="BD7" s="545"/>
      <c r="BE7" s="545" t="str">
        <f>"Mar13"</f>
        <v>Mar13</v>
      </c>
      <c r="BF7" s="545"/>
      <c r="BG7" s="545" t="str">
        <f>"Dez12"</f>
        <v>Dez12</v>
      </c>
      <c r="BH7" s="545"/>
      <c r="BI7" s="545" t="str">
        <f>"Set12"</f>
        <v>Set12</v>
      </c>
      <c r="BJ7" s="545"/>
      <c r="BK7" s="545" t="str">
        <f>"Jun12"</f>
        <v>Jun12</v>
      </c>
      <c r="BL7" s="545"/>
      <c r="BM7" s="545" t="str">
        <f>"Mar12"</f>
        <v>Mar12</v>
      </c>
      <c r="BN7" s="545"/>
      <c r="BO7" s="545" t="str">
        <f>"Dez11"</f>
        <v>Dez11</v>
      </c>
      <c r="BP7" s="545"/>
      <c r="BQ7" s="545" t="str">
        <f>"Set11"</f>
        <v>Set11</v>
      </c>
      <c r="BR7" s="545"/>
      <c r="BS7" s="545" t="str">
        <f>"Jun11"</f>
        <v>Jun11</v>
      </c>
      <c r="BT7" s="545"/>
      <c r="BU7" s="545" t="str">
        <f>"Mar11"</f>
        <v>Mar11</v>
      </c>
      <c r="BV7" s="545"/>
      <c r="BW7" s="545" t="str">
        <f>"Dez10"</f>
        <v>Dez10</v>
      </c>
      <c r="BX7" s="545"/>
      <c r="BY7" s="545" t="str">
        <f>"Set10"</f>
        <v>Set10</v>
      </c>
      <c r="BZ7" s="545"/>
      <c r="CA7" s="545" t="str">
        <f>"Jun10"</f>
        <v>Jun10</v>
      </c>
      <c r="CB7" s="545"/>
      <c r="CC7" s="545" t="str">
        <f>"Mar10"</f>
        <v>Mar10</v>
      </c>
      <c r="CD7" s="545"/>
      <c r="CE7" s="545" t="str">
        <f>"Dez09"</f>
        <v>Dez09</v>
      </c>
      <c r="CF7" s="545"/>
    </row>
    <row r="8" spans="2:84">
      <c r="B8" s="2" t="s">
        <v>48</v>
      </c>
      <c r="C8" s="12" t="s">
        <v>142</v>
      </c>
      <c r="D8" s="12" t="s">
        <v>143</v>
      </c>
      <c r="E8" s="12" t="s">
        <v>142</v>
      </c>
      <c r="F8" s="12" t="s">
        <v>143</v>
      </c>
      <c r="G8" s="12" t="s">
        <v>142</v>
      </c>
      <c r="H8" s="12" t="s">
        <v>143</v>
      </c>
      <c r="I8" s="12" t="s">
        <v>142</v>
      </c>
      <c r="J8" s="12" t="s">
        <v>143</v>
      </c>
      <c r="K8" s="12" t="s">
        <v>142</v>
      </c>
      <c r="L8" s="12" t="s">
        <v>143</v>
      </c>
      <c r="M8" s="12" t="s">
        <v>142</v>
      </c>
      <c r="N8" s="12" t="s">
        <v>143</v>
      </c>
      <c r="O8" s="12" t="s">
        <v>142</v>
      </c>
      <c r="P8" s="12" t="s">
        <v>143</v>
      </c>
      <c r="Q8" s="12" t="s">
        <v>142</v>
      </c>
      <c r="R8" s="12" t="s">
        <v>143</v>
      </c>
      <c r="S8" s="12" t="s">
        <v>142</v>
      </c>
      <c r="T8" s="12" t="s">
        <v>143</v>
      </c>
      <c r="U8" s="12" t="s">
        <v>142</v>
      </c>
      <c r="V8" s="12" t="s">
        <v>143</v>
      </c>
      <c r="W8" s="12" t="s">
        <v>142</v>
      </c>
      <c r="X8" s="12" t="s">
        <v>143</v>
      </c>
      <c r="Y8" s="12" t="s">
        <v>142</v>
      </c>
      <c r="Z8" s="12" t="s">
        <v>143</v>
      </c>
      <c r="AA8" s="12" t="s">
        <v>142</v>
      </c>
      <c r="AB8" s="12" t="s">
        <v>143</v>
      </c>
      <c r="AC8" s="12" t="s">
        <v>142</v>
      </c>
      <c r="AD8" s="12" t="s">
        <v>143</v>
      </c>
      <c r="AE8" s="12" t="s">
        <v>142</v>
      </c>
      <c r="AF8" s="12" t="s">
        <v>143</v>
      </c>
      <c r="AG8" s="12" t="s">
        <v>142</v>
      </c>
      <c r="AH8" s="12" t="s">
        <v>143</v>
      </c>
      <c r="AI8" s="12" t="s">
        <v>142</v>
      </c>
      <c r="AJ8" s="12" t="s">
        <v>143</v>
      </c>
      <c r="AK8" s="2" t="s">
        <v>142</v>
      </c>
      <c r="AL8" s="2" t="s">
        <v>143</v>
      </c>
      <c r="AM8" s="2" t="s">
        <v>142</v>
      </c>
      <c r="AN8" s="2" t="s">
        <v>143</v>
      </c>
      <c r="AO8" s="2" t="s">
        <v>142</v>
      </c>
      <c r="AP8" s="2" t="s">
        <v>143</v>
      </c>
      <c r="AQ8" s="2" t="s">
        <v>142</v>
      </c>
      <c r="AR8" s="2" t="s">
        <v>143</v>
      </c>
      <c r="AS8" s="2" t="s">
        <v>142</v>
      </c>
      <c r="AT8" s="2" t="s">
        <v>143</v>
      </c>
      <c r="AU8" s="2" t="s">
        <v>142</v>
      </c>
      <c r="AV8" s="2" t="s">
        <v>143</v>
      </c>
      <c r="AW8" s="2" t="s">
        <v>142</v>
      </c>
      <c r="AX8" s="2" t="s">
        <v>143</v>
      </c>
      <c r="AY8" s="2" t="s">
        <v>142</v>
      </c>
      <c r="AZ8" s="2" t="s">
        <v>143</v>
      </c>
      <c r="BA8" s="2" t="s">
        <v>142</v>
      </c>
      <c r="BB8" s="2" t="s">
        <v>143</v>
      </c>
      <c r="BC8" s="2" t="s">
        <v>142</v>
      </c>
      <c r="BD8" s="2" t="s">
        <v>143</v>
      </c>
      <c r="BE8" s="2" t="s">
        <v>142</v>
      </c>
      <c r="BF8" s="2" t="s">
        <v>143</v>
      </c>
      <c r="BG8" s="2" t="s">
        <v>142</v>
      </c>
      <c r="BH8" s="2" t="s">
        <v>143</v>
      </c>
      <c r="BI8" s="2" t="s">
        <v>142</v>
      </c>
      <c r="BJ8" s="2" t="s">
        <v>143</v>
      </c>
      <c r="BK8" s="2" t="s">
        <v>142</v>
      </c>
      <c r="BL8" s="2" t="s">
        <v>143</v>
      </c>
      <c r="BM8" s="2" t="s">
        <v>142</v>
      </c>
      <c r="BN8" s="2" t="s">
        <v>143</v>
      </c>
      <c r="BO8" s="2" t="s">
        <v>142</v>
      </c>
      <c r="BP8" s="2" t="s">
        <v>143</v>
      </c>
      <c r="BQ8" s="2" t="s">
        <v>142</v>
      </c>
      <c r="BR8" s="2" t="s">
        <v>143</v>
      </c>
      <c r="BS8" s="2" t="s">
        <v>142</v>
      </c>
      <c r="BT8" s="2" t="s">
        <v>143</v>
      </c>
      <c r="BU8" s="2" t="s">
        <v>142</v>
      </c>
      <c r="BV8" s="2" t="s">
        <v>143</v>
      </c>
      <c r="BW8" s="2" t="s">
        <v>142</v>
      </c>
      <c r="BX8" s="2" t="s">
        <v>143</v>
      </c>
      <c r="BY8" s="2" t="s">
        <v>142</v>
      </c>
      <c r="BZ8" s="2" t="s">
        <v>143</v>
      </c>
      <c r="CA8" s="2" t="s">
        <v>142</v>
      </c>
      <c r="CB8" s="2" t="s">
        <v>143</v>
      </c>
      <c r="CC8" s="2" t="s">
        <v>142</v>
      </c>
      <c r="CD8" s="2" t="s">
        <v>143</v>
      </c>
      <c r="CE8" s="2" t="s">
        <v>142</v>
      </c>
      <c r="CF8" s="2" t="s">
        <v>143</v>
      </c>
    </row>
    <row r="9" spans="2:84">
      <c r="B9" s="3" t="s">
        <v>205</v>
      </c>
      <c r="C9" s="4">
        <v>381549</v>
      </c>
      <c r="D9" s="4">
        <v>-350681</v>
      </c>
      <c r="E9" s="4">
        <v>261134.13279369861</v>
      </c>
      <c r="F9" s="4">
        <v>-248539.28973224576</v>
      </c>
      <c r="G9" s="4">
        <v>214564.73343205007</v>
      </c>
      <c r="H9" s="4">
        <v>-250270.82668910292</v>
      </c>
      <c r="I9" s="4">
        <v>3224.1863830117422</v>
      </c>
      <c r="J9" s="4">
        <v>-229990.44775290077</v>
      </c>
      <c r="K9" s="4">
        <v>63399.712391669542</v>
      </c>
      <c r="L9" s="4">
        <v>-93193.016000000003</v>
      </c>
      <c r="M9" s="4">
        <v>103698.84470367795</v>
      </c>
      <c r="N9" s="4">
        <v>-121875.49233484107</v>
      </c>
      <c r="O9" s="4">
        <v>138558.97865175374</v>
      </c>
      <c r="P9" s="4">
        <v>-88253.309215732661</v>
      </c>
      <c r="Q9" s="4">
        <v>156171.03879570003</v>
      </c>
      <c r="R9" s="4">
        <v>-109805.8383254255</v>
      </c>
      <c r="S9" s="4">
        <v>226706.86816116198</v>
      </c>
      <c r="T9" s="4">
        <v>-100304.96356495794</v>
      </c>
      <c r="U9" s="4">
        <v>329461.32330997958</v>
      </c>
      <c r="V9" s="4">
        <v>-111368.9713450828</v>
      </c>
      <c r="W9" s="4">
        <v>311661.64558128803</v>
      </c>
      <c r="X9" s="4">
        <v>-97524.763839799998</v>
      </c>
      <c r="Y9" s="4">
        <v>486840.99367119989</v>
      </c>
      <c r="Z9" s="4">
        <v>-386224.79176381778</v>
      </c>
      <c r="AA9" s="4">
        <v>442131.92145137489</v>
      </c>
      <c r="AB9" s="4">
        <v>-258294.669642597</v>
      </c>
      <c r="AC9" s="4">
        <v>449065.43249143043</v>
      </c>
      <c r="AD9" s="4">
        <v>-399661.44775292912</v>
      </c>
      <c r="AE9" s="4">
        <v>406692.43783607037</v>
      </c>
      <c r="AF9" s="4">
        <v>-204642.64300000001</v>
      </c>
      <c r="AG9" s="4">
        <v>493989.99960112758</v>
      </c>
      <c r="AH9" s="4">
        <v>-218509.87421345743</v>
      </c>
      <c r="AI9" s="4">
        <v>952217.57275395899</v>
      </c>
      <c r="AJ9" s="4">
        <v>-563350.97498203535</v>
      </c>
      <c r="AK9" s="4">
        <v>816449.8339981935</v>
      </c>
      <c r="AL9" s="4">
        <v>-543443.5893471922</v>
      </c>
      <c r="AM9" s="4">
        <v>1551614.3337460156</v>
      </c>
      <c r="AN9" s="4">
        <v>-855267.06886269059</v>
      </c>
      <c r="AO9" s="4">
        <v>1879888.3869570794</v>
      </c>
      <c r="AP9" s="4">
        <v>-1526966.7916801767</v>
      </c>
      <c r="AQ9" s="4">
        <v>1806938.6122657151</v>
      </c>
      <c r="AR9" s="4">
        <v>-1567389.0455925378</v>
      </c>
      <c r="AS9" s="4">
        <v>1421542.3613140176</v>
      </c>
      <c r="AT9" s="4">
        <v>-1501898.184891673</v>
      </c>
      <c r="AU9" s="4">
        <v>1576557.8366489687</v>
      </c>
      <c r="AV9" s="4">
        <v>-1501513.5705894758</v>
      </c>
      <c r="AW9" s="4">
        <v>1426632.2517873517</v>
      </c>
      <c r="AX9" s="4">
        <v>-1500059.7398874501</v>
      </c>
      <c r="AY9" s="4">
        <v>1088648.4089678004</v>
      </c>
      <c r="AZ9" s="4">
        <v>-1088051.2580161777</v>
      </c>
      <c r="BA9" s="4">
        <v>948642.20505095867</v>
      </c>
      <c r="BB9" s="4">
        <v>-964673.98479045159</v>
      </c>
      <c r="BC9" s="4">
        <v>878948.62719674141</v>
      </c>
      <c r="BD9" s="4">
        <v>-801816.13774500065</v>
      </c>
      <c r="BE9" s="4">
        <v>827704.62624768575</v>
      </c>
      <c r="BF9" s="4">
        <v>-1046671.3122987733</v>
      </c>
      <c r="BG9" s="4">
        <v>601999.3918676608</v>
      </c>
      <c r="BH9" s="4">
        <v>-650916.75700255123</v>
      </c>
      <c r="BI9" s="4">
        <v>1077029.990011587</v>
      </c>
      <c r="BJ9" s="4">
        <v>-1341158.9995979175</v>
      </c>
      <c r="BK9" s="4">
        <v>1051317.0894193249</v>
      </c>
      <c r="BL9" s="4">
        <v>-1199827.2355495221</v>
      </c>
      <c r="BM9" s="4">
        <v>690261.48762817949</v>
      </c>
      <c r="BN9" s="4">
        <v>-1998378.4755371572</v>
      </c>
      <c r="BO9" s="4">
        <v>809842.3605124281</v>
      </c>
      <c r="BP9" s="4">
        <v>-1762678.3123465278</v>
      </c>
      <c r="BQ9" s="4">
        <v>453733.43457987055</v>
      </c>
      <c r="BR9" s="4">
        <v>-526313.14890685619</v>
      </c>
      <c r="BS9" s="4">
        <v>475086.75223609374</v>
      </c>
      <c r="BT9" s="4">
        <v>-1217385.4637047956</v>
      </c>
      <c r="BU9" s="4">
        <v>495789.4095721601</v>
      </c>
      <c r="BV9" s="4">
        <v>-4086482.7672646455</v>
      </c>
      <c r="BW9" s="4">
        <v>13635296.554162432</v>
      </c>
      <c r="BX9" s="4">
        <v>-13259839.181015547</v>
      </c>
      <c r="BY9" s="4">
        <v>9416767.9439680278</v>
      </c>
      <c r="BZ9" s="4">
        <v>-9363166.1420150455</v>
      </c>
      <c r="CA9" s="4">
        <v>3131447.1724903956</v>
      </c>
      <c r="CB9" s="4">
        <v>-3373569.764881541</v>
      </c>
      <c r="CC9" s="4">
        <v>3115923.1312418194</v>
      </c>
      <c r="CD9" s="4">
        <v>-3451843.7094495106</v>
      </c>
      <c r="CE9" s="4">
        <v>636352.37291878555</v>
      </c>
      <c r="CF9" s="4">
        <v>-464958.86310000002</v>
      </c>
    </row>
    <row r="10" spans="2:84">
      <c r="B10" s="3" t="s">
        <v>199</v>
      </c>
      <c r="C10" s="4">
        <v>900</v>
      </c>
      <c r="D10" s="4" t="s">
        <v>584</v>
      </c>
      <c r="E10" s="4">
        <v>566.30944999999997</v>
      </c>
      <c r="F10" s="4">
        <v>0</v>
      </c>
      <c r="G10" s="4">
        <v>682.38530000000003</v>
      </c>
      <c r="H10" s="4">
        <v>0</v>
      </c>
      <c r="I10" s="4">
        <v>1308.0710300000001</v>
      </c>
      <c r="J10" s="4">
        <v>-6.3881330789999993</v>
      </c>
      <c r="K10" s="4">
        <v>1681.37058</v>
      </c>
      <c r="L10" s="4">
        <v>-3.2570793840000003</v>
      </c>
      <c r="M10" s="4">
        <v>2514.3301399999996</v>
      </c>
      <c r="N10" s="4">
        <v>-5.808377651999999</v>
      </c>
      <c r="O10" s="4">
        <v>3939.5696199999998</v>
      </c>
      <c r="P10" s="4">
        <v>-507.51200195799998</v>
      </c>
      <c r="Q10" s="4">
        <v>3500.03539</v>
      </c>
      <c r="R10" s="4">
        <v>-437.77154897000003</v>
      </c>
      <c r="S10" s="4">
        <v>18.329479999999997</v>
      </c>
      <c r="T10" s="4">
        <v>-5.9281292400000005</v>
      </c>
      <c r="U10" s="4">
        <v>1.1713699999999998</v>
      </c>
      <c r="V10" s="4">
        <v>-1.6838236799999999</v>
      </c>
      <c r="W10" s="4">
        <v>4.6556299999999995</v>
      </c>
      <c r="X10" s="4">
        <v>-2.2024010679999999</v>
      </c>
      <c r="Y10" s="4">
        <v>2524.9515199999996</v>
      </c>
      <c r="Z10" s="4">
        <v>-2554.0727139360001</v>
      </c>
      <c r="AA10" s="4">
        <v>3.8967777389999991</v>
      </c>
      <c r="AB10" s="4">
        <v>-3.0872150659999997</v>
      </c>
      <c r="AC10" s="4">
        <v>19155.268872493274</v>
      </c>
      <c r="AD10" s="4">
        <v>-18420.371742117422</v>
      </c>
      <c r="AE10" s="4">
        <v>15694.456937045996</v>
      </c>
      <c r="AF10" s="4">
        <v>-12555.208377903331</v>
      </c>
      <c r="AG10" s="4">
        <v>741.92897000000005</v>
      </c>
      <c r="AH10" s="4">
        <v>-2691.5462454000003</v>
      </c>
      <c r="AI10" s="4">
        <v>4152.3199668959996</v>
      </c>
      <c r="AJ10" s="4">
        <v>-4358.0769935999951</v>
      </c>
      <c r="AK10" s="4">
        <v>2651.8122000000003</v>
      </c>
      <c r="AL10" s="4">
        <v>-2688.8882249912945</v>
      </c>
      <c r="AM10" s="4">
        <v>12166.840041200001</v>
      </c>
      <c r="AN10" s="4">
        <v>-8248.2618880319969</v>
      </c>
      <c r="AO10" s="4">
        <v>4298.8712883999997</v>
      </c>
      <c r="AP10" s="4">
        <v>-4768.031442559999</v>
      </c>
      <c r="AQ10" s="4">
        <v>2483.0164685999989</v>
      </c>
      <c r="AR10" s="4">
        <v>-2648.955387344</v>
      </c>
      <c r="AS10" s="4">
        <v>1649.6658745000002</v>
      </c>
      <c r="AT10" s="4">
        <v>-1148.3666266</v>
      </c>
      <c r="AU10" s="4">
        <v>2535.8544999999999</v>
      </c>
      <c r="AV10" s="4">
        <v>-23518.581340350003</v>
      </c>
      <c r="AW10" s="4">
        <v>55.439</v>
      </c>
      <c r="AX10" s="4">
        <v>-134.90874499999998</v>
      </c>
      <c r="AY10" s="4">
        <v>11565.664478280001</v>
      </c>
      <c r="AZ10" s="4">
        <v>-11825.793372148</v>
      </c>
      <c r="BA10" s="4">
        <v>11044.444779999991</v>
      </c>
      <c r="BB10" s="4">
        <v>-10999.7419844</v>
      </c>
      <c r="BC10" s="4">
        <v>12992.840146159988</v>
      </c>
      <c r="BD10" s="4">
        <v>-10880.373746880001</v>
      </c>
      <c r="BE10" s="4">
        <v>18032.666600879991</v>
      </c>
      <c r="BF10" s="4">
        <v>-35494.433791439995</v>
      </c>
      <c r="BG10" s="4">
        <v>54411.238079999894</v>
      </c>
      <c r="BH10" s="4">
        <v>-7937.5</v>
      </c>
      <c r="BI10" s="4">
        <v>8505.1182939999999</v>
      </c>
      <c r="BJ10" s="4">
        <v>-8970.4419999999991</v>
      </c>
      <c r="BK10" s="4">
        <v>11510.57185</v>
      </c>
      <c r="BL10" s="4">
        <v>-8649.6659999999993</v>
      </c>
      <c r="BM10" s="4">
        <v>0</v>
      </c>
      <c r="BN10" s="4">
        <v>0</v>
      </c>
      <c r="BO10" s="4">
        <v>39858.953653039738</v>
      </c>
      <c r="BP10" s="4">
        <v>-23665.654971063701</v>
      </c>
      <c r="BQ10" s="4">
        <v>39367.652124627952</v>
      </c>
      <c r="BR10" s="4">
        <v>-36941.481758610098</v>
      </c>
      <c r="BS10" s="4">
        <v>60550.424091064007</v>
      </c>
      <c r="BT10" s="4">
        <v>-56918.003296336617</v>
      </c>
      <c r="BU10" s="4">
        <v>18654.683057638176</v>
      </c>
      <c r="BV10" s="4">
        <v>-19109.605457464248</v>
      </c>
      <c r="BW10" s="4">
        <v>67608.818637439996</v>
      </c>
      <c r="BX10" s="4">
        <v>-60756.791295999996</v>
      </c>
      <c r="BY10" s="4">
        <v>11169.612800000001</v>
      </c>
      <c r="BZ10" s="4">
        <v>-11292.435787999999</v>
      </c>
      <c r="CA10" s="4">
        <v>11031.977510499999</v>
      </c>
      <c r="CB10" s="4">
        <v>-9932.6353870000003</v>
      </c>
      <c r="CC10" s="4">
        <v>11092.33562707999</v>
      </c>
      <c r="CD10" s="4">
        <v>-10926.496013</v>
      </c>
      <c r="CE10" s="4">
        <v>0</v>
      </c>
      <c r="CF10" s="4">
        <v>0</v>
      </c>
    </row>
    <row r="11" spans="2:84">
      <c r="B11" s="3" t="s">
        <v>200</v>
      </c>
      <c r="C11" s="5">
        <v>443244</v>
      </c>
      <c r="D11" s="4" t="s">
        <v>584</v>
      </c>
      <c r="E11" s="5">
        <v>658830.77079699992</v>
      </c>
      <c r="F11" s="4">
        <v>0</v>
      </c>
      <c r="G11" s="5">
        <v>880957.81463597517</v>
      </c>
      <c r="H11" s="4">
        <v>0</v>
      </c>
      <c r="I11" s="5">
        <v>863262.74902746535</v>
      </c>
      <c r="J11" s="4">
        <v>0</v>
      </c>
      <c r="K11" s="5">
        <v>698051.30872890831</v>
      </c>
      <c r="L11" s="4">
        <v>0</v>
      </c>
      <c r="M11" s="5">
        <v>670290.14195052208</v>
      </c>
      <c r="N11" s="4">
        <v>0</v>
      </c>
      <c r="O11" s="5">
        <v>404350.22679000004</v>
      </c>
      <c r="P11" s="4">
        <v>0</v>
      </c>
      <c r="Q11" s="5">
        <v>433116.77132999996</v>
      </c>
      <c r="R11" s="4">
        <v>0</v>
      </c>
      <c r="S11" s="5">
        <v>456285.22373999999</v>
      </c>
      <c r="T11" s="4">
        <v>0</v>
      </c>
      <c r="U11" s="5">
        <v>447453.57283999998</v>
      </c>
      <c r="V11" s="4">
        <v>0</v>
      </c>
      <c r="W11" s="5">
        <v>462927.14392000006</v>
      </c>
      <c r="X11" s="4">
        <v>0</v>
      </c>
      <c r="Y11" s="5">
        <v>443991.83295999997</v>
      </c>
      <c r="Z11" s="4">
        <v>0</v>
      </c>
      <c r="AA11" s="5">
        <v>424704.35722000006</v>
      </c>
      <c r="AB11" s="4">
        <v>0</v>
      </c>
      <c r="AC11" s="5">
        <v>915690.48005263123</v>
      </c>
      <c r="AD11" s="4">
        <v>-366414.26875667815</v>
      </c>
      <c r="AE11" s="5">
        <v>421003.80869000015</v>
      </c>
      <c r="AF11" s="4">
        <v>-1499.2135499999999</v>
      </c>
      <c r="AG11" s="5">
        <v>404403.9504700001</v>
      </c>
      <c r="AH11" s="4">
        <v>0</v>
      </c>
      <c r="AI11" s="5">
        <v>381744.20494300895</v>
      </c>
      <c r="AJ11" s="4">
        <v>0</v>
      </c>
      <c r="AK11" s="5">
        <v>353010.2322247845</v>
      </c>
      <c r="AL11" s="4">
        <v>0</v>
      </c>
      <c r="AM11" s="5">
        <v>350331.49812105601</v>
      </c>
      <c r="AN11" s="4">
        <v>0</v>
      </c>
      <c r="AO11" s="5">
        <v>241303.2653475581</v>
      </c>
      <c r="AP11" s="4">
        <v>-70507.631999999998</v>
      </c>
      <c r="AQ11" s="5">
        <v>291280.52864585124</v>
      </c>
      <c r="AR11" s="4">
        <v>-131211.22026942379</v>
      </c>
      <c r="AS11" s="5">
        <v>938953.19235398516</v>
      </c>
      <c r="AT11" s="4">
        <v>-733841.56140000001</v>
      </c>
      <c r="AU11" s="5">
        <v>644453.32271910261</v>
      </c>
      <c r="AV11" s="4">
        <v>-514540.13079999998</v>
      </c>
      <c r="AW11" s="5">
        <v>526852.10177238251</v>
      </c>
      <c r="AX11" s="4">
        <v>-407843.54499999998</v>
      </c>
      <c r="AY11" s="5">
        <v>505262.3431000656</v>
      </c>
      <c r="AZ11" s="4">
        <v>-506048.34606761619</v>
      </c>
      <c r="BA11" s="5">
        <v>474394.82715071953</v>
      </c>
      <c r="BB11" s="4">
        <v>-476051.14867436577</v>
      </c>
      <c r="BC11" s="5">
        <v>475049.78607058694</v>
      </c>
      <c r="BD11" s="4">
        <v>-342686.20400000003</v>
      </c>
      <c r="BE11" s="5">
        <v>293040.31605505658</v>
      </c>
      <c r="BF11" s="4">
        <v>-147392.1</v>
      </c>
      <c r="BG11" s="5">
        <v>331863.85981539573</v>
      </c>
      <c r="BH11" s="4">
        <v>-145027.32952</v>
      </c>
      <c r="BI11" s="5">
        <v>93008.331568080059</v>
      </c>
      <c r="BJ11" s="4">
        <v>-93650.478000000003</v>
      </c>
      <c r="BK11" s="5">
        <v>1525280.4492619175</v>
      </c>
      <c r="BL11" s="4">
        <v>-1529138.0700164381</v>
      </c>
      <c r="BM11" s="5">
        <v>1193850.2715956336</v>
      </c>
      <c r="BN11" s="4">
        <v>-385786.41089999996</v>
      </c>
      <c r="BO11" s="5">
        <v>877162.96393430023</v>
      </c>
      <c r="BP11" s="4">
        <v>-7146.2833836</v>
      </c>
      <c r="BQ11" s="5">
        <v>1411042.9177552869</v>
      </c>
      <c r="BR11" s="4">
        <v>-1176342.06</v>
      </c>
      <c r="BS11" s="5">
        <v>1558951.106531244</v>
      </c>
      <c r="BT11" s="4">
        <v>-1213932.0898499999</v>
      </c>
      <c r="BU11" s="5">
        <v>1623355.1527359299</v>
      </c>
      <c r="BV11" s="4">
        <v>-1497333.6044499995</v>
      </c>
      <c r="BW11" s="5">
        <v>452503.66839967907</v>
      </c>
      <c r="BX11" s="4">
        <v>-635652.24284999992</v>
      </c>
      <c r="BY11" s="5">
        <v>1217325.5935085283</v>
      </c>
      <c r="BZ11" s="4">
        <v>-1013914.8112500001</v>
      </c>
      <c r="CA11" s="5">
        <v>914052.36925562238</v>
      </c>
      <c r="CB11" s="4">
        <v>-777540.9029499999</v>
      </c>
      <c r="CC11" s="5">
        <v>864388.47807897232</v>
      </c>
      <c r="CD11" s="4">
        <v>-550706.71074999997</v>
      </c>
      <c r="CE11" s="5">
        <v>361879.52517754195</v>
      </c>
      <c r="CF11" s="4">
        <v>-123775.4366</v>
      </c>
    </row>
    <row r="12" spans="2:84">
      <c r="B12" s="3" t="s">
        <v>201</v>
      </c>
      <c r="C12" s="5">
        <v>416762</v>
      </c>
      <c r="D12" s="5">
        <v>-395790</v>
      </c>
      <c r="E12" s="5">
        <v>214241.86917418704</v>
      </c>
      <c r="F12" s="5">
        <v>-215183.88493726001</v>
      </c>
      <c r="G12" s="5">
        <v>198828.93309656088</v>
      </c>
      <c r="H12" s="5">
        <v>-199093.82939147999</v>
      </c>
      <c r="I12" s="5">
        <v>70545.645302240009</v>
      </c>
      <c r="J12" s="5">
        <v>-74544.48520000001</v>
      </c>
      <c r="K12" s="5">
        <v>87679.142744367287</v>
      </c>
      <c r="L12" s="5">
        <v>-86407.263240000015</v>
      </c>
      <c r="M12" s="5">
        <v>96757.035689573197</v>
      </c>
      <c r="N12" s="5">
        <v>-100027.83228</v>
      </c>
      <c r="O12" s="5">
        <v>122268.18597977754</v>
      </c>
      <c r="P12" s="5">
        <v>-122266.77895000001</v>
      </c>
      <c r="Q12" s="5">
        <v>130920.1672382362</v>
      </c>
      <c r="R12" s="5">
        <v>-131205.6861321</v>
      </c>
      <c r="S12" s="5">
        <v>84048.6797668043</v>
      </c>
      <c r="T12" s="5">
        <v>-79540.124309495004</v>
      </c>
      <c r="U12" s="5">
        <v>89432.907391610192</v>
      </c>
      <c r="V12" s="5">
        <v>-91252.649359860006</v>
      </c>
      <c r="W12" s="5">
        <v>135612.33208532023</v>
      </c>
      <c r="X12" s="5">
        <v>-141685.1209868989</v>
      </c>
      <c r="Y12" s="5">
        <v>266062.32297980477</v>
      </c>
      <c r="Z12" s="5">
        <v>-267204.83500438702</v>
      </c>
      <c r="AA12" s="5">
        <v>445880.6148159841</v>
      </c>
      <c r="AB12" s="5">
        <v>-454664.95657677273</v>
      </c>
      <c r="AC12" s="5">
        <v>434223.93255215831</v>
      </c>
      <c r="AD12" s="5">
        <v>-435593.40721846855</v>
      </c>
      <c r="AE12" s="5">
        <v>296419.19842707273</v>
      </c>
      <c r="AF12" s="5">
        <v>-290905.35080110567</v>
      </c>
      <c r="AG12" s="5">
        <v>264934.37224928307</v>
      </c>
      <c r="AH12" s="5">
        <v>-258877.56382926996</v>
      </c>
      <c r="AI12" s="5">
        <v>307009.61467441847</v>
      </c>
      <c r="AJ12" s="5">
        <v>-310986.36313505674</v>
      </c>
      <c r="AK12" s="5">
        <v>280732.41286666063</v>
      </c>
      <c r="AL12" s="5">
        <v>-272925.55137084331</v>
      </c>
      <c r="AM12" s="5">
        <v>338682.39907898719</v>
      </c>
      <c r="AN12" s="5">
        <v>-334743.13820141723</v>
      </c>
      <c r="AO12" s="5">
        <v>523150.14142711594</v>
      </c>
      <c r="AP12" s="5">
        <v>-550638.56889712904</v>
      </c>
      <c r="AQ12" s="5">
        <v>474978.64355886373</v>
      </c>
      <c r="AR12" s="5">
        <v>-491762.45512691821</v>
      </c>
      <c r="AS12" s="5">
        <v>430199.65063337405</v>
      </c>
      <c r="AT12" s="5">
        <v>-447718.63093008433</v>
      </c>
      <c r="AU12" s="5">
        <v>507362.45071868051</v>
      </c>
      <c r="AV12" s="5">
        <v>-421972.87028667587</v>
      </c>
      <c r="AW12" s="5">
        <v>501219.23927836708</v>
      </c>
      <c r="AX12" s="5">
        <v>-439557.93654612923</v>
      </c>
      <c r="AY12" s="5">
        <v>581915.5185391017</v>
      </c>
      <c r="AZ12" s="5">
        <v>-553911.99674087239</v>
      </c>
      <c r="BA12" s="5">
        <v>590455.25002690032</v>
      </c>
      <c r="BB12" s="5">
        <v>-588166.1731398413</v>
      </c>
      <c r="BC12" s="5">
        <v>676313.04406381282</v>
      </c>
      <c r="BD12" s="5">
        <v>-781197.27189921553</v>
      </c>
      <c r="BE12" s="5">
        <v>377940.96264763159</v>
      </c>
      <c r="BF12" s="5">
        <v>-449323.26543470193</v>
      </c>
      <c r="BG12" s="5">
        <v>429048.22117251967</v>
      </c>
      <c r="BH12" s="5">
        <v>-480510.11454657058</v>
      </c>
      <c r="BI12" s="5">
        <v>162942.04047760685</v>
      </c>
      <c r="BJ12" s="5">
        <v>-297423.55076450959</v>
      </c>
      <c r="BK12" s="5">
        <v>147710.36378972983</v>
      </c>
      <c r="BL12" s="5">
        <v>-244924.00767916124</v>
      </c>
      <c r="BM12" s="5">
        <v>113423.75409105301</v>
      </c>
      <c r="BN12" s="5">
        <v>-97378.163045678899</v>
      </c>
      <c r="BO12" s="5">
        <v>107766.76994793183</v>
      </c>
      <c r="BP12" s="5">
        <v>-112175.68921918419</v>
      </c>
      <c r="BQ12" s="5">
        <v>89467.398813512249</v>
      </c>
      <c r="BR12" s="5">
        <v>-70738.175592030952</v>
      </c>
      <c r="BS12" s="5">
        <v>61686.622250478002</v>
      </c>
      <c r="BT12" s="5">
        <v>-50665.474421092265</v>
      </c>
      <c r="BU12" s="5">
        <v>16866.721330053188</v>
      </c>
      <c r="BV12" s="5">
        <v>-33412.600304543696</v>
      </c>
      <c r="BW12" s="5">
        <v>25.104029999999998</v>
      </c>
      <c r="BX12" s="5">
        <v>-14251.83</v>
      </c>
      <c r="BY12" s="5">
        <v>3001.2217500000002</v>
      </c>
      <c r="BZ12" s="5">
        <v>-3404.3580000000002</v>
      </c>
      <c r="CA12" s="5">
        <v>20410.515100000001</v>
      </c>
      <c r="CB12" s="5">
        <v>-58474.666749999997</v>
      </c>
      <c r="CC12" s="5">
        <v>6831.4495299999899</v>
      </c>
      <c r="CD12" s="5">
        <v>-43421.390500000001</v>
      </c>
      <c r="CE12" s="5">
        <v>0</v>
      </c>
      <c r="CF12" s="5">
        <v>-969.75380499999903</v>
      </c>
    </row>
    <row r="13" spans="2:84">
      <c r="B13" s="3" t="s">
        <v>202</v>
      </c>
      <c r="C13" s="5" t="s">
        <v>584</v>
      </c>
      <c r="D13" s="5" t="s">
        <v>584</v>
      </c>
      <c r="E13" s="5">
        <v>0</v>
      </c>
      <c r="F13" s="5">
        <v>0</v>
      </c>
      <c r="G13" s="5">
        <v>0</v>
      </c>
      <c r="H13" s="5">
        <v>0</v>
      </c>
      <c r="I13" s="5">
        <v>1379.4048500000001</v>
      </c>
      <c r="J13" s="5">
        <v>-529.44296753966194</v>
      </c>
      <c r="K13" s="5">
        <v>1350.896539999999</v>
      </c>
      <c r="L13" s="5">
        <v>-789.17673046660889</v>
      </c>
      <c r="M13" s="5">
        <v>1376.4158500000001</v>
      </c>
      <c r="N13" s="5">
        <v>-1166.7117112292078</v>
      </c>
      <c r="O13" s="5">
        <v>1410.7390199999991</v>
      </c>
      <c r="P13" s="5">
        <v>-1336.2462655397176</v>
      </c>
      <c r="Q13" s="5">
        <v>7029.5035699999999</v>
      </c>
      <c r="R13" s="5">
        <v>-7130.3785584020598</v>
      </c>
      <c r="S13" s="5">
        <v>7723.4835300000004</v>
      </c>
      <c r="T13" s="5">
        <v>-7068.8602957875746</v>
      </c>
      <c r="U13" s="5">
        <v>7064.8673799999979</v>
      </c>
      <c r="V13" s="5">
        <v>-7007.3898316529594</v>
      </c>
      <c r="W13" s="5">
        <v>7068.4822699999995</v>
      </c>
      <c r="X13" s="5">
        <v>-6929.3999497960531</v>
      </c>
      <c r="Y13" s="5">
        <v>6923.6097699999991</v>
      </c>
      <c r="Z13" s="5">
        <v>-6820.5498857412422</v>
      </c>
      <c r="AA13" s="5">
        <v>9620.0459499999997</v>
      </c>
      <c r="AB13" s="5">
        <v>-9494.8253641747506</v>
      </c>
      <c r="AC13" s="5">
        <v>10271.224738497001</v>
      </c>
      <c r="AD13" s="5">
        <v>-10131.353221918076</v>
      </c>
      <c r="AE13" s="5">
        <v>25566.038559999997</v>
      </c>
      <c r="AF13" s="5">
        <v>-24693.407187772518</v>
      </c>
      <c r="AG13" s="5">
        <v>18165.473429999998</v>
      </c>
      <c r="AH13" s="5">
        <v>-25340.294164279421</v>
      </c>
      <c r="AI13" s="5">
        <v>52512.348759122004</v>
      </c>
      <c r="AJ13" s="5">
        <v>-51744.660003893048</v>
      </c>
      <c r="AK13" s="5">
        <v>32633.851616350777</v>
      </c>
      <c r="AL13" s="5">
        <v>-25630.274377120822</v>
      </c>
      <c r="AM13" s="5">
        <v>28807.459348831566</v>
      </c>
      <c r="AN13" s="5">
        <v>-25780.369178618126</v>
      </c>
      <c r="AO13" s="5">
        <v>39141.910335301211</v>
      </c>
      <c r="AP13" s="5">
        <v>-40572.286894170138</v>
      </c>
      <c r="AQ13" s="5">
        <v>5585.4741948335486</v>
      </c>
      <c r="AR13" s="5">
        <v>-10718.174577998363</v>
      </c>
      <c r="AS13" s="5">
        <v>39383.849461063553</v>
      </c>
      <c r="AT13" s="5">
        <v>-49921.103404605965</v>
      </c>
      <c r="AU13" s="5">
        <v>56137.147092400788</v>
      </c>
      <c r="AV13" s="5">
        <v>-53013.883643489615</v>
      </c>
      <c r="AW13" s="5">
        <v>63234.167440947196</v>
      </c>
      <c r="AX13" s="5">
        <v>-60041.409140474614</v>
      </c>
      <c r="AY13" s="5">
        <v>61127.679651070786</v>
      </c>
      <c r="AZ13" s="5">
        <v>-58758.15578314571</v>
      </c>
      <c r="BA13" s="5">
        <v>61854.460826624527</v>
      </c>
      <c r="BB13" s="5">
        <v>-59858.746951790228</v>
      </c>
      <c r="BC13" s="5">
        <v>58164.784829601893</v>
      </c>
      <c r="BD13" s="5">
        <v>-43444.676361960563</v>
      </c>
      <c r="BE13" s="5">
        <v>64040.331949476822</v>
      </c>
      <c r="BF13" s="5">
        <v>-64306.408221278398</v>
      </c>
      <c r="BG13" s="5">
        <v>62014.085663364873</v>
      </c>
      <c r="BH13" s="5">
        <v>-61972.1740745403</v>
      </c>
      <c r="BI13" s="5">
        <v>202.44916980341196</v>
      </c>
      <c r="BJ13" s="5">
        <v>0</v>
      </c>
      <c r="BK13" s="5">
        <v>125.08793353362886</v>
      </c>
      <c r="BL13" s="5">
        <v>0</v>
      </c>
      <c r="BM13" s="5">
        <v>0</v>
      </c>
      <c r="BN13" s="5">
        <v>0</v>
      </c>
      <c r="BO13" s="5">
        <v>352330.59297830903</v>
      </c>
      <c r="BP13" s="5">
        <v>0</v>
      </c>
      <c r="BQ13" s="5">
        <v>171875.87412028501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</row>
    <row r="14" spans="2:84">
      <c r="B14" s="3" t="s">
        <v>203</v>
      </c>
      <c r="C14" s="5" t="s">
        <v>584</v>
      </c>
      <c r="D14" s="5" t="s">
        <v>584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11.858181053350799</v>
      </c>
      <c r="X14" s="5">
        <v>0</v>
      </c>
      <c r="Y14" s="5">
        <v>11.5260457635313</v>
      </c>
      <c r="Z14" s="5">
        <v>0</v>
      </c>
      <c r="AA14" s="5">
        <v>11.0970870836474</v>
      </c>
      <c r="AB14" s="5">
        <v>-10.493517703227701</v>
      </c>
      <c r="AC14" s="5">
        <v>10.708837703227701</v>
      </c>
      <c r="AD14" s="5">
        <v>-10.493517703227701</v>
      </c>
      <c r="AE14" s="5">
        <v>519.71670907644102</v>
      </c>
      <c r="AF14" s="5">
        <v>-518.52570907644099</v>
      </c>
      <c r="AG14" s="5">
        <v>21.105996038463999</v>
      </c>
      <c r="AH14" s="5">
        <v>-20.426996038464001</v>
      </c>
      <c r="AI14" s="5">
        <v>21.3123904503231</v>
      </c>
      <c r="AJ14" s="5">
        <v>-20.207390450323111</v>
      </c>
      <c r="AK14" s="5">
        <v>19.422580443816479</v>
      </c>
      <c r="AL14" s="5">
        <v>-21.846580443816499</v>
      </c>
      <c r="AM14" s="5">
        <v>30.678791561488218</v>
      </c>
      <c r="AN14" s="5">
        <v>-33.435704580995399</v>
      </c>
      <c r="AO14" s="5">
        <v>29.919010856519808</v>
      </c>
      <c r="AP14" s="5">
        <v>-32.931183472133895</v>
      </c>
      <c r="AQ14" s="5">
        <v>29.0450676594869</v>
      </c>
      <c r="AR14" s="5">
        <v>-32.5119018688643</v>
      </c>
      <c r="AS14" s="5">
        <v>60.401907552915219</v>
      </c>
      <c r="AT14" s="5">
        <v>-32.085552092033602</v>
      </c>
      <c r="AU14" s="5">
        <v>82.984921198580153</v>
      </c>
      <c r="AV14" s="5">
        <v>-43.655143556649399</v>
      </c>
      <c r="AW14" s="5">
        <v>81.222083105143639</v>
      </c>
      <c r="AX14" s="5">
        <v>-43.116319138209001</v>
      </c>
      <c r="AY14" s="5">
        <v>79.970686673521612</v>
      </c>
      <c r="AZ14" s="5">
        <v>-42.585715684870898</v>
      </c>
      <c r="BA14" s="5">
        <v>78.922129856717419</v>
      </c>
      <c r="BB14" s="5">
        <v>-42.041711295516706</v>
      </c>
      <c r="BC14" s="5">
        <v>101.84273348735206</v>
      </c>
      <c r="BD14" s="5">
        <v>-53.802542913367596</v>
      </c>
      <c r="BE14" s="5">
        <v>100.54075353986265</v>
      </c>
      <c r="BF14" s="5">
        <v>-53.1711707297057</v>
      </c>
      <c r="BG14" s="5">
        <v>99.290751937325751</v>
      </c>
      <c r="BH14" s="5">
        <v>-52.579944964962202</v>
      </c>
      <c r="BI14" s="5">
        <v>97.17952437114937</v>
      </c>
      <c r="BJ14" s="5">
        <v>-51.947522963529195</v>
      </c>
      <c r="BK14" s="5">
        <v>120.25685742859706</v>
      </c>
      <c r="BL14" s="5">
        <v>-63.881501938171894</v>
      </c>
      <c r="BM14" s="5">
        <v>117.29463175982001</v>
      </c>
      <c r="BN14" s="5">
        <v>-63.034413988507602</v>
      </c>
      <c r="BO14" s="5">
        <v>41995.967783234009</v>
      </c>
      <c r="BP14" s="5">
        <v>-41986.104101754492</v>
      </c>
      <c r="BQ14" s="5">
        <v>111.1798503640639</v>
      </c>
      <c r="BR14" s="5">
        <v>-61.195779532663494</v>
      </c>
      <c r="BS14" s="5">
        <v>132.63032874014081</v>
      </c>
      <c r="BT14" s="5">
        <v>-72.889417018117811</v>
      </c>
      <c r="BU14" s="5">
        <v>126.39588466801716</v>
      </c>
      <c r="BV14" s="5">
        <v>-72.811342123092999</v>
      </c>
      <c r="BW14" s="5">
        <v>121.23457897809267</v>
      </c>
      <c r="BX14" s="5">
        <v>-70.231452410315214</v>
      </c>
      <c r="BY14" s="5">
        <v>115.78571032700702</v>
      </c>
      <c r="BZ14" s="5">
        <v>-67.687579133820023</v>
      </c>
      <c r="CA14" s="5">
        <v>144.50937245619318</v>
      </c>
      <c r="CB14" s="5">
        <v>-82.356132364404218</v>
      </c>
      <c r="CC14" s="5">
        <v>140.73059879193025</v>
      </c>
      <c r="CD14" s="5">
        <v>-79.397361724602874</v>
      </c>
      <c r="CE14" s="5">
        <v>76.582059158155815</v>
      </c>
      <c r="CF14" s="5">
        <v>-76.582059158155815</v>
      </c>
    </row>
    <row r="15" spans="2:84" ht="15.75" thickBot="1">
      <c r="B15" s="6" t="s">
        <v>204</v>
      </c>
      <c r="C15" s="7">
        <v>234165</v>
      </c>
      <c r="D15" s="7">
        <v>-232471</v>
      </c>
      <c r="E15" s="7">
        <v>85562.423121683925</v>
      </c>
      <c r="F15" s="7">
        <v>-83832.457527999999</v>
      </c>
      <c r="G15" s="7">
        <v>35625.521616793492</v>
      </c>
      <c r="H15" s="7">
        <v>-35053.743252000007</v>
      </c>
      <c r="I15" s="7">
        <v>45099.114683617699</v>
      </c>
      <c r="J15" s="7">
        <v>-43851.634724999996</v>
      </c>
      <c r="K15" s="7">
        <v>69778.857530026289</v>
      </c>
      <c r="L15" s="7">
        <v>-68347.427148000002</v>
      </c>
      <c r="M15" s="7">
        <v>39310.451036613864</v>
      </c>
      <c r="N15" s="7">
        <v>-41158.3226325</v>
      </c>
      <c r="O15" s="7">
        <v>41006.361500967876</v>
      </c>
      <c r="P15" s="7">
        <v>-39414.947491499996</v>
      </c>
      <c r="Q15" s="7">
        <v>32558.440551198702</v>
      </c>
      <c r="R15" s="7">
        <v>-30173.418825000001</v>
      </c>
      <c r="S15" s="7">
        <v>34496.089452261054</v>
      </c>
      <c r="T15" s="7">
        <v>-32450.050697000002</v>
      </c>
      <c r="U15" s="7">
        <v>33846.453181103461</v>
      </c>
      <c r="V15" s="7">
        <v>-32985.938348999996</v>
      </c>
      <c r="W15" s="7">
        <v>44077.865208860916</v>
      </c>
      <c r="X15" s="7">
        <v>-43229.339212499995</v>
      </c>
      <c r="Y15" s="7">
        <v>33668.242582325503</v>
      </c>
      <c r="Z15" s="7">
        <v>-32330.375026499998</v>
      </c>
      <c r="AA15" s="7">
        <v>137192.41503907149</v>
      </c>
      <c r="AB15" s="7">
        <v>-135957.70043812497</v>
      </c>
      <c r="AC15" s="7">
        <v>122751.36725011999</v>
      </c>
      <c r="AD15" s="7">
        <v>-121522.80990749998</v>
      </c>
      <c r="AE15" s="7">
        <v>45304.652037334206</v>
      </c>
      <c r="AF15" s="7">
        <v>-49071.664665999997</v>
      </c>
      <c r="AG15" s="7">
        <v>57891.853458549595</v>
      </c>
      <c r="AH15" s="7">
        <v>-55960.043061999997</v>
      </c>
      <c r="AI15" s="7">
        <v>86903.946166872644</v>
      </c>
      <c r="AJ15" s="7">
        <v>-91893.686942</v>
      </c>
      <c r="AK15" s="7">
        <v>46503.20260507278</v>
      </c>
      <c r="AL15" s="7">
        <v>-46475.591217000001</v>
      </c>
      <c r="AM15" s="7">
        <v>43382.10859988039</v>
      </c>
      <c r="AN15" s="7">
        <v>-38644.095808500002</v>
      </c>
      <c r="AO15" s="7">
        <v>38218.927087031916</v>
      </c>
      <c r="AP15" s="7">
        <v>-38601.530283999899</v>
      </c>
      <c r="AQ15" s="7">
        <v>32619.759140000002</v>
      </c>
      <c r="AR15" s="7">
        <v>-33007.963423500005</v>
      </c>
      <c r="AS15" s="7">
        <v>32616.219313363799</v>
      </c>
      <c r="AT15" s="7">
        <v>-36020.638233000005</v>
      </c>
      <c r="AU15" s="7">
        <v>65171.539367295503</v>
      </c>
      <c r="AV15" s="7">
        <v>-65257.724456249998</v>
      </c>
      <c r="AW15" s="7">
        <v>5945.95880525334</v>
      </c>
      <c r="AX15" s="7">
        <v>-10579.386123499989</v>
      </c>
      <c r="AY15" s="7">
        <v>23496.234474303455</v>
      </c>
      <c r="AZ15" s="7">
        <v>-24983.594570433193</v>
      </c>
      <c r="BA15" s="7">
        <v>23395.699547384404</v>
      </c>
      <c r="BB15" s="7">
        <v>-22367.86701690287</v>
      </c>
      <c r="BC15" s="7">
        <v>24612.321323455999</v>
      </c>
      <c r="BD15" s="7">
        <v>-23482.044972775901</v>
      </c>
      <c r="BE15" s="7">
        <v>17648.473691921772</v>
      </c>
      <c r="BF15" s="7">
        <v>-18079.318765499989</v>
      </c>
      <c r="BG15" s="7">
        <v>75162.688642870242</v>
      </c>
      <c r="BH15" s="7">
        <v>-62206.030525500057</v>
      </c>
      <c r="BI15" s="7">
        <v>22941.105713447865</v>
      </c>
      <c r="BJ15" s="7">
        <v>-18712.220412890332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</row>
    <row r="16" spans="2:84" ht="15.75" thickTop="1">
      <c r="B16" s="8" t="s">
        <v>29</v>
      </c>
      <c r="C16" s="9">
        <v>1476620</v>
      </c>
      <c r="D16" s="9">
        <v>-978941</v>
      </c>
      <c r="E16" s="9">
        <f t="shared" ref="E16:F16" si="0">SUM(E9:E15)</f>
        <v>1220335.5053365696</v>
      </c>
      <c r="F16" s="9">
        <f t="shared" si="0"/>
        <v>-547555.63219750579</v>
      </c>
      <c r="G16" s="9">
        <f t="shared" ref="G16:H16" si="1">SUM(G9:G15)</f>
        <v>1330659.3880813797</v>
      </c>
      <c r="H16" s="9">
        <f t="shared" si="1"/>
        <v>-484418.39933258289</v>
      </c>
      <c r="I16" s="9">
        <f t="shared" ref="I16:J16" si="2">SUM(I9:I15)</f>
        <v>984819.17127633491</v>
      </c>
      <c r="J16" s="9">
        <f t="shared" si="2"/>
        <v>-348922.39877851942</v>
      </c>
      <c r="K16" s="9">
        <f t="shared" ref="K16:N16" si="3">SUM(K9:K15)</f>
        <v>921941.28851497127</v>
      </c>
      <c r="L16" s="9">
        <f t="shared" si="3"/>
        <v>-248740.14019785059</v>
      </c>
      <c r="M16" s="9">
        <f t="shared" si="3"/>
        <v>913947.21937038715</v>
      </c>
      <c r="N16" s="9">
        <f t="shared" si="3"/>
        <v>-264234.16733622225</v>
      </c>
      <c r="O16" s="9">
        <f t="shared" ref="O16:P16" si="4">SUM(O9:O15)</f>
        <v>711534.06156249915</v>
      </c>
      <c r="P16" s="9">
        <f t="shared" si="4"/>
        <v>-251778.79392473039</v>
      </c>
      <c r="Q16" s="9">
        <f t="shared" ref="Q16:R16" si="5">SUM(Q9:Q15)</f>
        <v>763295.95687513484</v>
      </c>
      <c r="R16" s="9">
        <f t="shared" si="5"/>
        <v>-278753.09338989761</v>
      </c>
      <c r="S16" s="9">
        <f t="shared" ref="S16:T16" si="6">SUM(S9:S15)</f>
        <v>809278.67413022742</v>
      </c>
      <c r="T16" s="9">
        <f t="shared" si="6"/>
        <v>-219369.9269964805</v>
      </c>
      <c r="U16" s="9">
        <f t="shared" ref="U16:V16" si="7">SUM(U9:U15)</f>
        <v>907260.29547269316</v>
      </c>
      <c r="V16" s="9">
        <f t="shared" si="7"/>
        <v>-242616.63270927576</v>
      </c>
      <c r="W16" s="9">
        <f t="shared" ref="W16:X16" si="8">SUM(W9:W15)</f>
        <v>961363.9828765227</v>
      </c>
      <c r="X16" s="9">
        <f t="shared" si="8"/>
        <v>-289370.82639006292</v>
      </c>
      <c r="Y16" s="9">
        <f t="shared" ref="Y16:AH16" si="9">SUM(Y9:Y15)</f>
        <v>1240023.479529094</v>
      </c>
      <c r="Z16" s="9">
        <f t="shared" si="9"/>
        <v>-695134.624394382</v>
      </c>
      <c r="AA16" s="9">
        <f t="shared" si="9"/>
        <v>1459544.3483412531</v>
      </c>
      <c r="AB16" s="9">
        <f t="shared" si="9"/>
        <v>-858425.73275443877</v>
      </c>
      <c r="AC16" s="9">
        <f t="shared" si="9"/>
        <v>1951168.4147950336</v>
      </c>
      <c r="AD16" s="9">
        <f t="shared" si="9"/>
        <v>-1351754.1521173143</v>
      </c>
      <c r="AE16" s="9">
        <f t="shared" si="9"/>
        <v>1211200.3091966</v>
      </c>
      <c r="AF16" s="9">
        <f t="shared" si="9"/>
        <v>-583886.0132918579</v>
      </c>
      <c r="AG16" s="9">
        <f t="shared" si="9"/>
        <v>1240148.6841749989</v>
      </c>
      <c r="AH16" s="9">
        <f t="shared" si="9"/>
        <v>-561399.74851044524</v>
      </c>
      <c r="AI16" s="9">
        <f t="shared" ref="AI16:AN16" si="10">SUM(AI9:AI15)</f>
        <v>1784561.3196547276</v>
      </c>
      <c r="AJ16" s="9">
        <f t="shared" si="10"/>
        <v>-1022353.9694470356</v>
      </c>
      <c r="AK16" s="9">
        <f t="shared" si="10"/>
        <v>1532000.7680915061</v>
      </c>
      <c r="AL16" s="9">
        <f t="shared" si="10"/>
        <v>-891185.74111759139</v>
      </c>
      <c r="AM16" s="9">
        <f t="shared" si="10"/>
        <v>2325015.3177275322</v>
      </c>
      <c r="AN16" s="9">
        <f t="shared" si="10"/>
        <v>-1262716.3696438388</v>
      </c>
      <c r="AO16" s="9">
        <v>2726031.4214533432</v>
      </c>
      <c r="AP16" s="9">
        <v>-2232087.7723815083</v>
      </c>
      <c r="AQ16" s="9">
        <v>2613915.0793415233</v>
      </c>
      <c r="AR16" s="9">
        <v>-2236770.3262795913</v>
      </c>
      <c r="AS16" s="9">
        <v>2864405.3408578578</v>
      </c>
      <c r="AT16" s="9">
        <v>-2770580.5710380552</v>
      </c>
      <c r="AU16" s="9">
        <f>SUM(AU9:AU15)</f>
        <v>2852301.1359676463</v>
      </c>
      <c r="AV16" s="9">
        <f t="shared" ref="AV16:CF16" si="11">SUM(AV9:AV15)</f>
        <v>-2579860.4162597982</v>
      </c>
      <c r="AW16" s="9">
        <f t="shared" si="11"/>
        <v>2524020.380167407</v>
      </c>
      <c r="AX16" s="9">
        <f t="shared" si="11"/>
        <v>-2418260.0417616917</v>
      </c>
      <c r="AY16" s="9">
        <f t="shared" si="11"/>
        <v>2272095.8198972959</v>
      </c>
      <c r="AZ16" s="9">
        <f t="shared" si="11"/>
        <v>-2243621.7302660784</v>
      </c>
      <c r="BA16" s="9">
        <f t="shared" si="11"/>
        <v>2109865.8095124443</v>
      </c>
      <c r="BB16" s="9">
        <f t="shared" si="11"/>
        <v>-2122159.7042690469</v>
      </c>
      <c r="BC16" s="9">
        <f t="shared" si="11"/>
        <v>2126183.2463638466</v>
      </c>
      <c r="BD16" s="9">
        <f t="shared" si="11"/>
        <v>-2003560.5112687461</v>
      </c>
      <c r="BE16" s="9">
        <f t="shared" si="11"/>
        <v>1598507.9179461922</v>
      </c>
      <c r="BF16" s="9">
        <f t="shared" si="11"/>
        <v>-1761320.0096824234</v>
      </c>
      <c r="BG16" s="9">
        <f t="shared" si="11"/>
        <v>1554598.7759937486</v>
      </c>
      <c r="BH16" s="9">
        <f t="shared" si="11"/>
        <v>-1408622.485614127</v>
      </c>
      <c r="BI16" s="9">
        <f t="shared" si="11"/>
        <v>1364726.2147588963</v>
      </c>
      <c r="BJ16" s="9">
        <f t="shared" si="11"/>
        <v>-1759967.6382982812</v>
      </c>
      <c r="BK16" s="9">
        <f t="shared" si="11"/>
        <v>2736063.8191119349</v>
      </c>
      <c r="BL16" s="9">
        <f t="shared" si="11"/>
        <v>-2982602.8607470593</v>
      </c>
      <c r="BM16" s="9">
        <f t="shared" si="11"/>
        <v>1997652.8079466261</v>
      </c>
      <c r="BN16" s="9">
        <f t="shared" si="11"/>
        <v>-2481606.0838968246</v>
      </c>
      <c r="BO16" s="9">
        <f t="shared" si="11"/>
        <v>2228957.608809243</v>
      </c>
      <c r="BP16" s="9">
        <f t="shared" si="11"/>
        <v>-1947652.0440221301</v>
      </c>
      <c r="BQ16" s="9">
        <f t="shared" si="11"/>
        <v>2165598.4572439464</v>
      </c>
      <c r="BR16" s="9">
        <f t="shared" si="11"/>
        <v>-1810396.0620370298</v>
      </c>
      <c r="BS16" s="9">
        <f t="shared" si="11"/>
        <v>2156407.5354376198</v>
      </c>
      <c r="BT16" s="9">
        <f t="shared" si="11"/>
        <v>-2538973.9206892424</v>
      </c>
      <c r="BU16" s="9">
        <f t="shared" si="11"/>
        <v>2154792.3625804493</v>
      </c>
      <c r="BV16" s="9">
        <f t="shared" si="11"/>
        <v>-5636411.3888187762</v>
      </c>
      <c r="BW16" s="9">
        <f t="shared" si="11"/>
        <v>14155555.379808528</v>
      </c>
      <c r="BX16" s="9">
        <f t="shared" si="11"/>
        <v>-13970570.276613958</v>
      </c>
      <c r="BY16" s="9">
        <f t="shared" si="11"/>
        <v>10648380.157736884</v>
      </c>
      <c r="BZ16" s="9">
        <f t="shared" si="11"/>
        <v>-10391845.434632178</v>
      </c>
      <c r="CA16" s="9">
        <f t="shared" si="11"/>
        <v>4077086.5437289737</v>
      </c>
      <c r="CB16" s="9">
        <f t="shared" si="11"/>
        <v>-4219600.3261009064</v>
      </c>
      <c r="CC16" s="9">
        <f t="shared" si="11"/>
        <v>3998376.1250766632</v>
      </c>
      <c r="CD16" s="9">
        <f t="shared" si="11"/>
        <v>-4056977.7040742356</v>
      </c>
      <c r="CE16" s="9">
        <f t="shared" si="11"/>
        <v>998308.48015548557</v>
      </c>
      <c r="CF16" s="9">
        <f t="shared" si="11"/>
        <v>-589780.63556415809</v>
      </c>
    </row>
  </sheetData>
  <sheetProtection algorithmName="SHA-512" hashValue="lfjwPWf6K+96Sa0od5pOP1qnsK+PtKO3kgvD4+9xLY4nPg4DQ0KZkMTDDjidcNCsq1+9mbn83M+PO5cUYpYPOg==" saltValue="3v52O8/rVV+kkXxoYDqeXw==" spinCount="100000" sheet="1" objects="1" scenarios="1"/>
  <mergeCells count="41">
    <mergeCell ref="C7:D7"/>
    <mergeCell ref="G7:H7"/>
    <mergeCell ref="M7:N7"/>
    <mergeCell ref="O7:P7"/>
    <mergeCell ref="Q7:R7"/>
    <mergeCell ref="E7:F7"/>
    <mergeCell ref="S7:T7"/>
    <mergeCell ref="I7:J7"/>
    <mergeCell ref="K7:L7"/>
    <mergeCell ref="W7:X7"/>
    <mergeCell ref="Y7:Z7"/>
    <mergeCell ref="U7:V7"/>
    <mergeCell ref="AE7:AF7"/>
    <mergeCell ref="AG7:AH7"/>
    <mergeCell ref="AA7:AB7"/>
    <mergeCell ref="AC7:AD7"/>
    <mergeCell ref="BI7:BJ7"/>
    <mergeCell ref="BG7:BH7"/>
    <mergeCell ref="CE7:CF7"/>
    <mergeCell ref="BS7:BT7"/>
    <mergeCell ref="BU7:BV7"/>
    <mergeCell ref="BW7:BX7"/>
    <mergeCell ref="BY7:BZ7"/>
    <mergeCell ref="CA7:CB7"/>
    <mergeCell ref="CC7:CD7"/>
    <mergeCell ref="BQ7:BR7"/>
    <mergeCell ref="AU7:AV7"/>
    <mergeCell ref="AW7:AX7"/>
    <mergeCell ref="AY7:AZ7"/>
    <mergeCell ref="AI7:AJ7"/>
    <mergeCell ref="BK7:BL7"/>
    <mergeCell ref="AM7:AN7"/>
    <mergeCell ref="AO7:AP7"/>
    <mergeCell ref="AQ7:AR7"/>
    <mergeCell ref="AK7:AL7"/>
    <mergeCell ref="BO7:BP7"/>
    <mergeCell ref="BA7:BB7"/>
    <mergeCell ref="BC7:BD7"/>
    <mergeCell ref="BE7:BF7"/>
    <mergeCell ref="BM7:BN7"/>
    <mergeCell ref="AS7:AT7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0"/>
  <dimension ref="B5:R73"/>
  <sheetViews>
    <sheetView showGridLines="0" workbookViewId="0">
      <pane xSplit="2" ySplit="6" topLeftCell="I7" activePane="bottomRight" state="frozen"/>
      <selection activeCell="X167" sqref="X167"/>
      <selection pane="topRight" activeCell="X167" sqref="X167"/>
      <selection pane="bottomLeft" activeCell="X167" sqref="X167"/>
      <selection pane="bottomRight" activeCell="X6" sqref="X6"/>
    </sheetView>
  </sheetViews>
  <sheetFormatPr defaultColWidth="9.140625" defaultRowHeight="12"/>
  <cols>
    <col min="1" max="1" width="2.7109375" style="14" customWidth="1"/>
    <col min="2" max="2" width="34.5703125" style="14" customWidth="1"/>
    <col min="3" max="3" width="12.5703125" style="14" bestFit="1" customWidth="1"/>
    <col min="4" max="16384" width="9.140625" style="14"/>
  </cols>
  <sheetData>
    <row r="5" spans="2:18">
      <c r="I5" s="35"/>
      <c r="K5" s="35"/>
      <c r="L5" s="35"/>
      <c r="M5" s="35"/>
      <c r="N5" s="35"/>
      <c r="O5" s="35"/>
      <c r="P5" s="35"/>
      <c r="Q5" s="35"/>
      <c r="R5" s="35" t="s">
        <v>0</v>
      </c>
    </row>
    <row r="6" spans="2:18">
      <c r="B6" s="54" t="s">
        <v>49</v>
      </c>
      <c r="C6" s="55" t="s">
        <v>3</v>
      </c>
      <c r="D6" s="55" t="s">
        <v>4</v>
      </c>
      <c r="E6" s="56" t="s">
        <v>5</v>
      </c>
      <c r="F6" s="56" t="s">
        <v>6</v>
      </c>
      <c r="G6" s="56" t="s">
        <v>7</v>
      </c>
      <c r="H6" s="56" t="s">
        <v>8</v>
      </c>
      <c r="I6" s="56" t="s">
        <v>9</v>
      </c>
      <c r="J6" s="56" t="s">
        <v>10</v>
      </c>
      <c r="K6" s="56" t="s">
        <v>11</v>
      </c>
      <c r="L6" s="56" t="s">
        <v>12</v>
      </c>
      <c r="M6" s="56" t="s">
        <v>13</v>
      </c>
      <c r="N6" s="56" t="s">
        <v>14</v>
      </c>
      <c r="O6" s="56" t="s">
        <v>15</v>
      </c>
      <c r="P6" s="56" t="s">
        <v>16</v>
      </c>
      <c r="Q6" s="56" t="s">
        <v>17</v>
      </c>
      <c r="R6" s="56" t="s">
        <v>18</v>
      </c>
    </row>
    <row r="7" spans="2:18" ht="6" customHeight="1">
      <c r="B7" s="18"/>
      <c r="C7" s="57"/>
      <c r="D7" s="57"/>
      <c r="E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</row>
    <row r="8" spans="2:18">
      <c r="B8" s="31" t="s">
        <v>50</v>
      </c>
      <c r="C8" s="58">
        <v>450992938.56</v>
      </c>
      <c r="D8" s="58">
        <v>443089.65824000002</v>
      </c>
      <c r="E8" s="58">
        <v>429677.59226000006</v>
      </c>
      <c r="F8" s="58">
        <v>432403.29433000012</v>
      </c>
      <c r="G8" s="58">
        <v>426424.43524999992</v>
      </c>
      <c r="H8" s="58">
        <v>563730.58400000003</v>
      </c>
      <c r="I8" s="58">
        <v>564147.28104999999</v>
      </c>
      <c r="J8" s="58">
        <v>575109.69113000005</v>
      </c>
      <c r="K8" s="58">
        <v>574743.1158899999</v>
      </c>
      <c r="L8" s="58">
        <v>588113.62099000008</v>
      </c>
      <c r="M8" s="58">
        <v>588113.62099000008</v>
      </c>
      <c r="N8" s="58">
        <v>585166.87589000014</v>
      </c>
      <c r="O8" s="58">
        <v>583330.59487000015</v>
      </c>
      <c r="P8" s="58">
        <v>485300.88389999996</v>
      </c>
      <c r="Q8" s="58">
        <v>554321.24116000009</v>
      </c>
      <c r="R8" s="58">
        <v>554873.17896999989</v>
      </c>
    </row>
    <row r="9" spans="2:18" ht="6" customHeight="1">
      <c r="B9" s="18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</row>
    <row r="10" spans="2:18">
      <c r="B10" s="60" t="s">
        <v>51</v>
      </c>
      <c r="C10" s="59">
        <v>448898292.26999998</v>
      </c>
      <c r="D10" s="59">
        <v>440780.46948000003</v>
      </c>
      <c r="E10" s="59">
        <v>428660.24296000006</v>
      </c>
      <c r="F10" s="59">
        <v>428137.36285000009</v>
      </c>
      <c r="G10" s="59">
        <v>423049.27030999993</v>
      </c>
      <c r="H10" s="59">
        <v>562373.05139000004</v>
      </c>
      <c r="I10" s="59">
        <v>566371.88072000002</v>
      </c>
      <c r="J10" s="59">
        <v>567655.14805000008</v>
      </c>
      <c r="K10" s="59">
        <v>569103.21598999994</v>
      </c>
      <c r="L10" s="59">
        <v>576550.34928000008</v>
      </c>
      <c r="M10" s="59">
        <v>581075.4723599999</v>
      </c>
      <c r="N10" s="59">
        <v>586206.2794900001</v>
      </c>
      <c r="O10" s="59">
        <v>584267.41529000015</v>
      </c>
      <c r="P10" s="59">
        <v>486250.09414</v>
      </c>
      <c r="Q10" s="59">
        <v>555282.84122000018</v>
      </c>
      <c r="R10" s="59">
        <v>555844.86838999996</v>
      </c>
    </row>
    <row r="11" spans="2:18">
      <c r="B11" s="61" t="s">
        <v>52</v>
      </c>
      <c r="C11" s="62">
        <v>449355507.85000002</v>
      </c>
      <c r="D11" s="62">
        <v>429644.94380000001</v>
      </c>
      <c r="E11" s="62">
        <v>426616.61255000002</v>
      </c>
      <c r="F11" s="62">
        <v>431214.13327999995</v>
      </c>
      <c r="G11" s="62">
        <v>425589.69670999999</v>
      </c>
      <c r="H11" s="62">
        <v>622433.99771000003</v>
      </c>
      <c r="I11" s="62">
        <v>625489.26006</v>
      </c>
      <c r="J11" s="62">
        <v>577957.07573000004</v>
      </c>
      <c r="K11" s="62">
        <v>577767.87611000007</v>
      </c>
      <c r="L11" s="62">
        <v>585460.91496000008</v>
      </c>
      <c r="M11" s="62">
        <v>574977.74607000011</v>
      </c>
      <c r="N11" s="62">
        <v>584427.49735000008</v>
      </c>
      <c r="O11" s="62">
        <v>587943.07449000003</v>
      </c>
      <c r="P11" s="62">
        <v>589879.24420000007</v>
      </c>
      <c r="Q11" s="62">
        <v>681627.57097</v>
      </c>
      <c r="R11" s="62">
        <v>572452.61100000003</v>
      </c>
    </row>
    <row r="12" spans="2:18">
      <c r="B12" s="61" t="s">
        <v>53</v>
      </c>
      <c r="C12" s="62">
        <v>282737123.47000003</v>
      </c>
      <c r="D12" s="62">
        <v>189134.10440000001</v>
      </c>
      <c r="E12" s="62">
        <v>386479.8884</v>
      </c>
      <c r="F12" s="62">
        <v>222392.72722</v>
      </c>
      <c r="G12" s="62">
        <v>431302.63644999999</v>
      </c>
      <c r="H12" s="62">
        <v>214542.93414</v>
      </c>
      <c r="I12" s="62">
        <v>506151.31686000002</v>
      </c>
      <c r="J12" s="62">
        <v>464681.30774000002</v>
      </c>
      <c r="K12" s="62">
        <v>854802.68820000009</v>
      </c>
      <c r="L12" s="62">
        <v>390989.52808999998</v>
      </c>
      <c r="M12" s="62">
        <v>857261.52647000004</v>
      </c>
      <c r="N12" s="62">
        <v>382796.15580000001</v>
      </c>
      <c r="O12" s="62">
        <v>742908.65619000001</v>
      </c>
      <c r="P12" s="62">
        <v>347849.21279000002</v>
      </c>
      <c r="Q12" s="62">
        <v>691846.03364000004</v>
      </c>
      <c r="R12" s="62">
        <v>571146.54972000001</v>
      </c>
    </row>
    <row r="13" spans="2:18">
      <c r="B13" s="61" t="s">
        <v>54</v>
      </c>
      <c r="C13" s="62">
        <v>-299398842.16000003</v>
      </c>
      <c r="D13" s="62">
        <v>-188046.55658999999</v>
      </c>
      <c r="E13" s="62">
        <v>-383418.90869000001</v>
      </c>
      <c r="F13" s="62">
        <v>-221203.56616999998</v>
      </c>
      <c r="G13" s="62">
        <v>-430467.89791</v>
      </c>
      <c r="H13" s="62">
        <v>-273246.34785000002</v>
      </c>
      <c r="I13" s="62">
        <v>-565101.85739000002</v>
      </c>
      <c r="J13" s="62">
        <v>-465137.25386</v>
      </c>
      <c r="K13" s="62">
        <v>-855436.00994000002</v>
      </c>
      <c r="L13" s="62">
        <v>-385945.38357999997</v>
      </c>
      <c r="M13" s="62">
        <v>-849799.37548000005</v>
      </c>
      <c r="N13" s="62">
        <v>-379665.33877999999</v>
      </c>
      <c r="O13" s="62">
        <v>-743651.48242000001</v>
      </c>
      <c r="P13" s="62">
        <v>-439282.57267000002</v>
      </c>
      <c r="Q13" s="62">
        <v>-803915.99210000003</v>
      </c>
      <c r="R13" s="62">
        <v>-569144.03625999996</v>
      </c>
    </row>
    <row r="14" spans="2:18">
      <c r="B14" s="61" t="s">
        <v>55</v>
      </c>
      <c r="C14" s="62">
        <v>-1994998.06</v>
      </c>
      <c r="D14" s="62">
        <v>-1978.1941899999999</v>
      </c>
      <c r="E14" s="62">
        <v>-1961.39032</v>
      </c>
      <c r="F14" s="62">
        <v>-1944.58645</v>
      </c>
      <c r="G14" s="62">
        <v>-1927.7825800000001</v>
      </c>
      <c r="H14" s="62">
        <v>-1910.9787099999999</v>
      </c>
      <c r="I14" s="62">
        <v>-1894.1748400000001</v>
      </c>
      <c r="J14" s="62">
        <v>-1401.5941599999999</v>
      </c>
      <c r="K14" s="62">
        <v>-1389.20434</v>
      </c>
      <c r="L14" s="62">
        <v>-1376.8145200000001</v>
      </c>
      <c r="M14" s="62">
        <v>-1364.4247</v>
      </c>
      <c r="N14" s="62">
        <v>-1352.0348799999999</v>
      </c>
      <c r="O14" s="62">
        <v>-1339.6450600000001</v>
      </c>
      <c r="P14" s="62">
        <v>-1327.25524</v>
      </c>
      <c r="Q14" s="62">
        <v>-1314.8654199999999</v>
      </c>
      <c r="R14" s="62">
        <v>-1302.4756</v>
      </c>
    </row>
    <row r="15" spans="2:18">
      <c r="B15" s="61" t="s">
        <v>56</v>
      </c>
      <c r="C15" s="62">
        <v>-99648.23</v>
      </c>
      <c r="D15" s="62">
        <v>-330.99457000000001</v>
      </c>
      <c r="E15" s="62">
        <v>944.04102</v>
      </c>
      <c r="F15" s="62">
        <v>-2321.34503</v>
      </c>
      <c r="G15" s="62">
        <v>-1447.3823600000001</v>
      </c>
      <c r="H15" s="62">
        <v>553.4461</v>
      </c>
      <c r="I15" s="62">
        <v>1727.3360299999999</v>
      </c>
      <c r="J15" s="62">
        <v>-8444.3873999999996</v>
      </c>
      <c r="K15" s="62">
        <v>-6642.1340399999999</v>
      </c>
      <c r="L15" s="62">
        <v>-12577.89567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-2.3004600000000002</v>
      </c>
    </row>
    <row r="16" spans="2:18">
      <c r="B16" s="14" t="s">
        <v>57</v>
      </c>
      <c r="C16" s="62">
        <v>18299149.399999999</v>
      </c>
      <c r="D16" s="62">
        <v>12357.166630000002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  <c r="L16" s="62">
        <v>0</v>
      </c>
      <c r="M16" s="62">
        <v>0</v>
      </c>
      <c r="N16" s="62">
        <v>0</v>
      </c>
      <c r="O16" s="62">
        <v>-1593.1879099999999</v>
      </c>
      <c r="P16" s="62">
        <v>-10868.53494</v>
      </c>
      <c r="Q16" s="62">
        <v>-12959.905869999999</v>
      </c>
      <c r="R16" s="62">
        <v>-17305.480010000003</v>
      </c>
    </row>
    <row r="17" spans="2:18" ht="6" customHeight="1">
      <c r="B17" s="5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</row>
    <row r="18" spans="2:18">
      <c r="B18" s="60" t="s">
        <v>58</v>
      </c>
      <c r="C18" s="59">
        <v>2094646.29</v>
      </c>
      <c r="D18" s="59">
        <v>2309.18876</v>
      </c>
      <c r="E18" s="59">
        <v>1017.3493000000001</v>
      </c>
      <c r="F18" s="59">
        <v>4265.9314799999993</v>
      </c>
      <c r="G18" s="59">
        <v>3375.1649400000006</v>
      </c>
      <c r="H18" s="59">
        <v>1357.53261</v>
      </c>
      <c r="I18" s="59">
        <v>166.83881000000005</v>
      </c>
      <c r="J18" s="59">
        <v>9845.9815600000002</v>
      </c>
      <c r="K18" s="59">
        <v>8031.3383800000001</v>
      </c>
      <c r="L18" s="59">
        <v>13954.71019</v>
      </c>
      <c r="M18" s="59">
        <v>1364.4247</v>
      </c>
      <c r="N18" s="59">
        <v>1352.0348799999999</v>
      </c>
      <c r="O18" s="59">
        <v>1339.6450600000001</v>
      </c>
      <c r="P18" s="59">
        <v>1327.25524</v>
      </c>
      <c r="Q18" s="59">
        <v>1314.8654199999999</v>
      </c>
      <c r="R18" s="59">
        <v>1304.7760600000001</v>
      </c>
    </row>
    <row r="19" spans="2:18">
      <c r="B19" s="61" t="s">
        <v>56</v>
      </c>
      <c r="C19" s="62">
        <v>99648.23</v>
      </c>
      <c r="D19" s="62">
        <v>330.99457000000001</v>
      </c>
      <c r="E19" s="62">
        <v>-944.04102</v>
      </c>
      <c r="F19" s="62">
        <v>2321.34503</v>
      </c>
      <c r="G19" s="62">
        <v>1447.3823600000001</v>
      </c>
      <c r="H19" s="62">
        <v>-553.4461</v>
      </c>
      <c r="I19" s="62">
        <v>1894.1748400000001</v>
      </c>
      <c r="J19" s="62">
        <v>1401.5941599999999</v>
      </c>
      <c r="K19" s="62">
        <v>1389.20434</v>
      </c>
      <c r="L19" s="62">
        <v>1376.8145200000001</v>
      </c>
      <c r="M19" s="62">
        <v>1364.4247</v>
      </c>
      <c r="N19" s="62">
        <v>1352.0348799999999</v>
      </c>
      <c r="O19" s="62">
        <v>1339.6450600000001</v>
      </c>
      <c r="P19" s="62">
        <v>1327.25524</v>
      </c>
      <c r="Q19" s="62">
        <v>1314.8654199999999</v>
      </c>
      <c r="R19" s="62">
        <v>1302.4756</v>
      </c>
    </row>
    <row r="20" spans="2:18">
      <c r="B20" s="61" t="s">
        <v>55</v>
      </c>
      <c r="C20" s="62">
        <v>1994998.06</v>
      </c>
      <c r="D20" s="62">
        <v>1978.1941899999999</v>
      </c>
      <c r="E20" s="62">
        <v>1961.39032</v>
      </c>
      <c r="F20" s="62">
        <v>1944.58645</v>
      </c>
      <c r="G20" s="62">
        <v>1927.7825800000001</v>
      </c>
      <c r="H20" s="62">
        <v>1910.9787099999999</v>
      </c>
      <c r="I20" s="62">
        <v>-1727.3360299999999</v>
      </c>
      <c r="J20" s="62">
        <v>8444.3873999999996</v>
      </c>
      <c r="K20" s="62">
        <v>6642.1340399999999</v>
      </c>
      <c r="L20" s="62">
        <v>12577.89567</v>
      </c>
      <c r="M20" s="62">
        <v>0</v>
      </c>
      <c r="N20" s="62">
        <v>0</v>
      </c>
      <c r="O20" s="62">
        <v>0</v>
      </c>
      <c r="P20" s="62">
        <v>0</v>
      </c>
      <c r="Q20" s="62">
        <v>0</v>
      </c>
      <c r="R20" s="62">
        <v>2.3004600000000002</v>
      </c>
    </row>
    <row r="21" spans="2:18" ht="6.75" customHeight="1">
      <c r="B21" s="61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</row>
    <row r="22" spans="2:18">
      <c r="B22" s="60" t="s">
        <v>59</v>
      </c>
      <c r="C22" s="62"/>
      <c r="D22" s="62"/>
      <c r="E22" s="63">
        <v>0</v>
      </c>
      <c r="F22" s="63">
        <v>0</v>
      </c>
      <c r="G22" s="63">
        <v>0</v>
      </c>
      <c r="H22" s="63">
        <v>0</v>
      </c>
      <c r="I22" s="62">
        <v>2391.4384799999998</v>
      </c>
      <c r="J22" s="62">
        <v>2391.4384799999998</v>
      </c>
      <c r="K22" s="62">
        <v>2391.4384799999998</v>
      </c>
      <c r="L22" s="62">
        <v>2391.4384799999998</v>
      </c>
      <c r="M22" s="62">
        <v>2391.4384799999998</v>
      </c>
      <c r="N22" s="62">
        <v>2391.4384799999998</v>
      </c>
      <c r="O22" s="62">
        <v>2276.4654799999998</v>
      </c>
      <c r="P22" s="62">
        <v>2276.4654799999998</v>
      </c>
      <c r="Q22" s="62">
        <v>2276.4654799999998</v>
      </c>
      <c r="R22" s="62">
        <v>2276.4654799999998</v>
      </c>
    </row>
    <row r="23" spans="2:18" ht="7.5" customHeight="1">
      <c r="B23" s="61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</row>
    <row r="24" spans="2:18">
      <c r="B24" s="31" t="s">
        <v>60</v>
      </c>
      <c r="C24" s="58">
        <v>220202973.04999998</v>
      </c>
      <c r="D24" s="58">
        <v>231380.87393</v>
      </c>
      <c r="E24" s="58">
        <v>233953.97083569996</v>
      </c>
      <c r="F24" s="58">
        <v>238638.32483000003</v>
      </c>
      <c r="G24" s="58">
        <v>266648.60188999999</v>
      </c>
      <c r="H24" s="58">
        <v>261818.82186000003</v>
      </c>
      <c r="I24" s="58">
        <v>291293.29346999998</v>
      </c>
      <c r="J24" s="58">
        <v>299182.13637999998</v>
      </c>
      <c r="K24" s="58">
        <v>347465.97467000003</v>
      </c>
      <c r="L24" s="58">
        <v>369081</v>
      </c>
      <c r="M24" s="58">
        <v>374470.50826000003</v>
      </c>
      <c r="N24" s="58">
        <v>406989.57533999998</v>
      </c>
      <c r="O24" s="58">
        <v>430264.12995999999</v>
      </c>
      <c r="P24" s="58">
        <v>376806.08073000005</v>
      </c>
      <c r="Q24" s="58">
        <v>419073.21461999993</v>
      </c>
      <c r="R24" s="58">
        <v>421571.99473000003</v>
      </c>
    </row>
    <row r="25" spans="2:18">
      <c r="B25" s="64" t="s">
        <v>61</v>
      </c>
      <c r="C25" s="65">
        <v>200534131.5</v>
      </c>
      <c r="D25" s="65">
        <v>210342.43978000002</v>
      </c>
      <c r="E25" s="65">
        <v>214705.47019569995</v>
      </c>
      <c r="F25" s="65">
        <v>219229.35884</v>
      </c>
      <c r="G25" s="65">
        <v>245410.86478</v>
      </c>
      <c r="H25" s="65">
        <v>240034.20625999998</v>
      </c>
      <c r="I25" s="65">
        <v>261316.86885</v>
      </c>
      <c r="J25" s="65">
        <v>269468.35115</v>
      </c>
      <c r="K25" s="65">
        <v>304148.75800999999</v>
      </c>
      <c r="L25" s="65">
        <v>326758.20325999998</v>
      </c>
      <c r="M25" s="65">
        <v>337127.29806</v>
      </c>
      <c r="N25" s="65">
        <v>350690.21338999999</v>
      </c>
      <c r="O25" s="65">
        <v>372348.2659</v>
      </c>
      <c r="P25" s="65">
        <v>329009.81504000002</v>
      </c>
      <c r="Q25" s="65">
        <v>353265.74127999996</v>
      </c>
      <c r="R25" s="65">
        <v>362631.15217000002</v>
      </c>
    </row>
    <row r="26" spans="2:18">
      <c r="B26" s="64" t="s">
        <v>62</v>
      </c>
      <c r="C26" s="62">
        <v>5619440.0700000003</v>
      </c>
      <c r="D26" s="62">
        <v>4967.8952099999988</v>
      </c>
      <c r="E26" s="62">
        <v>3177.96171</v>
      </c>
      <c r="F26" s="62">
        <v>3459.8226100000002</v>
      </c>
      <c r="G26" s="62">
        <v>5288.5937300000005</v>
      </c>
      <c r="H26" s="62">
        <v>6606.7372700000005</v>
      </c>
      <c r="I26" s="62">
        <v>14798.546289999998</v>
      </c>
      <c r="J26" s="62">
        <v>20424.416559999998</v>
      </c>
      <c r="K26" s="62">
        <v>34278.537429999997</v>
      </c>
      <c r="L26" s="62">
        <v>22119.093744097412</v>
      </c>
      <c r="M26" s="62">
        <v>17139.817280000003</v>
      </c>
      <c r="N26" s="62">
        <v>36596.199999999997</v>
      </c>
      <c r="O26" s="62">
        <v>38212.702110000006</v>
      </c>
      <c r="P26" s="62">
        <v>29901.834920000001</v>
      </c>
      <c r="Q26" s="62">
        <v>47913.042570000005</v>
      </c>
      <c r="R26" s="62">
        <v>42457.603259999989</v>
      </c>
    </row>
    <row r="27" spans="2:18">
      <c r="B27" s="64" t="s">
        <v>63</v>
      </c>
      <c r="C27" s="62">
        <v>14049401.48</v>
      </c>
      <c r="D27" s="62">
        <v>16070.53894</v>
      </c>
      <c r="E27" s="62">
        <v>16070.538929999999</v>
      </c>
      <c r="F27" s="62">
        <v>15949.143380000001</v>
      </c>
      <c r="G27" s="62">
        <v>15949.143380000001</v>
      </c>
      <c r="H27" s="62">
        <v>15177.87833</v>
      </c>
      <c r="I27" s="62">
        <v>15177.87833</v>
      </c>
      <c r="J27" s="62">
        <v>9289.3686699999998</v>
      </c>
      <c r="K27" s="62">
        <v>9289.3686699999998</v>
      </c>
      <c r="L27" s="62">
        <v>20203</v>
      </c>
      <c r="M27" s="62">
        <v>20203.392920000002</v>
      </c>
      <c r="N27" s="62">
        <v>19703.161949999998</v>
      </c>
      <c r="O27" s="62">
        <v>19703.161949999998</v>
      </c>
      <c r="P27" s="62">
        <v>17894.430769999999</v>
      </c>
      <c r="Q27" s="62">
        <v>17894.430769999999</v>
      </c>
      <c r="R27" s="62">
        <v>16483.239300000001</v>
      </c>
    </row>
    <row r="28" spans="2:18" ht="6.75" customHeight="1">
      <c r="B28" s="64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</row>
    <row r="29" spans="2:18">
      <c r="B29" s="66" t="s">
        <v>64</v>
      </c>
      <c r="C29" s="58">
        <v>230789965.51000002</v>
      </c>
      <c r="D29" s="58">
        <v>211708.78430999999</v>
      </c>
      <c r="E29" s="58">
        <v>195723.62142430007</v>
      </c>
      <c r="F29" s="58">
        <v>193764.96950000009</v>
      </c>
      <c r="G29" s="58">
        <v>159775.83335999996</v>
      </c>
      <c r="H29" s="58">
        <v>301912</v>
      </c>
      <c r="I29" s="58">
        <v>272853.98758000002</v>
      </c>
      <c r="J29" s="58">
        <v>275927.55475000007</v>
      </c>
      <c r="K29" s="58">
        <v>227277.14121999987</v>
      </c>
      <c r="L29" s="58">
        <v>219032.62099000008</v>
      </c>
      <c r="M29" s="58">
        <v>213643.11273000005</v>
      </c>
      <c r="N29" s="58">
        <v>178177.30055000016</v>
      </c>
      <c r="O29" s="58">
        <v>153066.46491000016</v>
      </c>
      <c r="P29" s="58">
        <v>108494.80316999991</v>
      </c>
      <c r="Q29" s="58">
        <v>135248.02654000017</v>
      </c>
      <c r="R29" s="58">
        <v>133301.18423999986</v>
      </c>
    </row>
    <row r="30" spans="2:18" ht="6.75" customHeight="1">
      <c r="B30" s="66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</row>
    <row r="31" spans="2:18">
      <c r="B31" s="53" t="s">
        <v>65</v>
      </c>
      <c r="C31" s="67">
        <v>0.22528861692678226</v>
      </c>
      <c r="D31" s="67">
        <v>0.21064775829805771</v>
      </c>
      <c r="E31" s="67">
        <v>0.20202493242481748</v>
      </c>
      <c r="F31" s="67">
        <v>0.19931569000990798</v>
      </c>
      <c r="G31" s="67">
        <v>0.17591199633160018</v>
      </c>
      <c r="H31" s="67">
        <v>0.23684456220324082</v>
      </c>
      <c r="I31" s="67">
        <v>0.21303683368834958</v>
      </c>
      <c r="J31" s="67">
        <v>0.21145001098577956</v>
      </c>
      <c r="K31" s="67">
        <v>0.18181970918684476</v>
      </c>
      <c r="L31" s="67">
        <v>0.17530000000000001</v>
      </c>
      <c r="M31" s="67">
        <v>0.17038813213963186</v>
      </c>
      <c r="N31" s="67">
        <v>0.1581572606475892</v>
      </c>
      <c r="O31" s="67">
        <v>0.14913250017301075</v>
      </c>
      <c r="P31" s="67">
        <v>0.14167260020214906</v>
      </c>
      <c r="Q31" s="67">
        <v>0.145500438587778</v>
      </c>
      <c r="R31" s="67">
        <v>0.14478203118257685</v>
      </c>
    </row>
    <row r="33" spans="2:18">
      <c r="G33" s="39"/>
      <c r="H33" s="39"/>
      <c r="I33" s="39"/>
      <c r="L33" s="39"/>
      <c r="M33" s="39"/>
      <c r="N33" s="39"/>
      <c r="O33" s="39"/>
      <c r="P33" s="39"/>
      <c r="R33" s="35" t="s">
        <v>0</v>
      </c>
    </row>
    <row r="34" spans="2:18">
      <c r="B34" s="68" t="s">
        <v>94</v>
      </c>
      <c r="C34" s="69" t="s">
        <v>3</v>
      </c>
      <c r="D34" s="69" t="s">
        <v>4</v>
      </c>
      <c r="E34" s="70" t="s">
        <v>5</v>
      </c>
      <c r="F34" s="70" t="s">
        <v>6</v>
      </c>
      <c r="G34" s="70" t="s">
        <v>7</v>
      </c>
      <c r="H34" s="70" t="s">
        <v>8</v>
      </c>
      <c r="I34" s="70" t="s">
        <v>9</v>
      </c>
      <c r="J34" s="70" t="s">
        <v>10</v>
      </c>
      <c r="K34" s="70" t="s">
        <v>11</v>
      </c>
      <c r="L34" s="70" t="s">
        <v>12</v>
      </c>
      <c r="M34" s="70" t="s">
        <v>13</v>
      </c>
      <c r="N34" s="70" t="s">
        <v>14</v>
      </c>
      <c r="O34" s="70" t="s">
        <v>15</v>
      </c>
      <c r="P34" s="70" t="s">
        <v>16</v>
      </c>
      <c r="Q34" s="70" t="s">
        <v>17</v>
      </c>
      <c r="R34" s="70" t="s">
        <v>18</v>
      </c>
    </row>
    <row r="35" spans="2:18" ht="6" customHeight="1">
      <c r="B35" s="18"/>
      <c r="C35" s="57"/>
      <c r="D35" s="57"/>
      <c r="E35" s="57"/>
      <c r="G35" s="57"/>
      <c r="H35" s="57"/>
      <c r="I35" s="57"/>
      <c r="J35" s="57"/>
    </row>
    <row r="36" spans="2:18">
      <c r="B36" s="76" t="s">
        <v>95</v>
      </c>
      <c r="C36" s="59"/>
      <c r="D36" s="59"/>
      <c r="E36" s="59"/>
      <c r="F36" s="59"/>
      <c r="G36" s="59"/>
      <c r="H36" s="59"/>
      <c r="I36" s="59"/>
      <c r="J36" s="59"/>
    </row>
    <row r="37" spans="2:18" ht="6" customHeight="1">
      <c r="B37" s="18"/>
      <c r="C37" s="59"/>
      <c r="D37" s="59"/>
      <c r="E37" s="59"/>
      <c r="F37" s="59"/>
      <c r="G37" s="59"/>
      <c r="H37" s="59"/>
      <c r="I37" s="59"/>
      <c r="J37" s="59"/>
    </row>
    <row r="38" spans="2:18">
      <c r="B38" s="52" t="s">
        <v>96</v>
      </c>
      <c r="C38" s="62">
        <v>157324.71677669999</v>
      </c>
      <c r="D38" s="62">
        <v>162417.33426159999</v>
      </c>
      <c r="E38" s="62">
        <v>167145.7203438</v>
      </c>
      <c r="F38" s="62">
        <v>170109.37817720001</v>
      </c>
      <c r="G38" s="62">
        <v>187118.35122420001</v>
      </c>
      <c r="H38" s="62">
        <v>179544.03871689999</v>
      </c>
      <c r="I38" s="62">
        <v>189575.95037590002</v>
      </c>
      <c r="J38" s="62">
        <v>194157.0813314</v>
      </c>
      <c r="K38" s="62">
        <v>228147.2022159</v>
      </c>
      <c r="L38" s="62">
        <v>235373.12975219998</v>
      </c>
      <c r="M38" s="62">
        <v>236421.47348710001</v>
      </c>
      <c r="N38" s="62">
        <v>254623.98122259998</v>
      </c>
      <c r="O38" s="62">
        <v>269230.66075069999</v>
      </c>
      <c r="P38" s="62">
        <v>212070.58761020002</v>
      </c>
      <c r="Q38" s="62">
        <v>209983.72165760002</v>
      </c>
      <c r="R38" s="62">
        <v>201890.61578399999</v>
      </c>
    </row>
    <row r="39" spans="2:18">
      <c r="B39" s="52" t="s">
        <v>97</v>
      </c>
      <c r="C39" s="62">
        <v>8191.6971058999998</v>
      </c>
      <c r="D39" s="62">
        <v>7838.8618187000002</v>
      </c>
      <c r="E39" s="62">
        <v>9507.0939304000003</v>
      </c>
      <c r="F39" s="62">
        <v>6837.4774182000001</v>
      </c>
      <c r="G39" s="62">
        <v>7001.2477491</v>
      </c>
      <c r="H39" s="62">
        <v>7859.6198746999999</v>
      </c>
      <c r="I39" s="62">
        <v>7049.0504656000003</v>
      </c>
      <c r="J39" s="62">
        <v>9999.1813217999988</v>
      </c>
      <c r="K39" s="62">
        <v>13372.4013896</v>
      </c>
      <c r="L39" s="62">
        <v>16190.320192200001</v>
      </c>
      <c r="M39" s="62">
        <v>17394.590546300002</v>
      </c>
      <c r="N39" s="62">
        <v>15579.434614700001</v>
      </c>
      <c r="O39" s="62">
        <v>14941.311888800001</v>
      </c>
      <c r="P39" s="62">
        <v>13707.180721300001</v>
      </c>
      <c r="Q39" s="62">
        <v>16124.2523915</v>
      </c>
      <c r="R39" s="62">
        <v>15498.976226799999</v>
      </c>
    </row>
    <row r="40" spans="2:18">
      <c r="B40" s="52" t="s">
        <v>98</v>
      </c>
      <c r="C40" s="62">
        <v>6631.4751129000006</v>
      </c>
      <c r="D40" s="62">
        <v>6498.7668558999994</v>
      </c>
      <c r="E40" s="62">
        <v>6381.5053555000004</v>
      </c>
      <c r="F40" s="62">
        <v>6081.1713314000008</v>
      </c>
      <c r="G40" s="62">
        <v>5998.5100516000002</v>
      </c>
      <c r="H40" s="62">
        <v>10303.052548799998</v>
      </c>
      <c r="I40" s="62">
        <v>10042.7536858</v>
      </c>
      <c r="J40" s="62">
        <v>10668.343459400001</v>
      </c>
      <c r="K40" s="62">
        <v>10413.9599003</v>
      </c>
      <c r="L40" s="62">
        <v>15756.7476176</v>
      </c>
      <c r="M40" s="62">
        <v>18264.262712300002</v>
      </c>
      <c r="N40" s="62">
        <v>18967.643959000001</v>
      </c>
      <c r="O40" s="62">
        <v>25081.647943</v>
      </c>
      <c r="P40" s="62">
        <v>30504.947046200003</v>
      </c>
      <c r="Q40" s="62">
        <v>34023.303034600001</v>
      </c>
      <c r="R40" s="62">
        <v>35007.851478600001</v>
      </c>
    </row>
    <row r="41" spans="2:18">
      <c r="B41" s="52" t="s">
        <v>99</v>
      </c>
      <c r="C41" s="62">
        <v>1517.6514287</v>
      </c>
      <c r="D41" s="62">
        <v>1559.3245624000001</v>
      </c>
      <c r="E41" s="62">
        <v>2146.9643437</v>
      </c>
      <c r="F41" s="62">
        <v>1943.4900034000002</v>
      </c>
      <c r="G41" s="62">
        <v>2884.5552130999999</v>
      </c>
      <c r="H41" s="62">
        <v>2359.7818926</v>
      </c>
      <c r="I41" s="62">
        <v>1976.4049513999998</v>
      </c>
      <c r="J41" s="62">
        <v>1436.2553029000001</v>
      </c>
      <c r="K41" s="62">
        <v>1282.9704459</v>
      </c>
      <c r="L41" s="62">
        <v>857.17481409999994</v>
      </c>
      <c r="M41" s="62">
        <v>726.35753080000006</v>
      </c>
      <c r="N41" s="62">
        <v>637.33528980000006</v>
      </c>
      <c r="O41" s="62">
        <v>254.96230209999999</v>
      </c>
      <c r="P41" s="62">
        <v>353.25081769999997</v>
      </c>
      <c r="Q41" s="62">
        <v>201.27516310000001</v>
      </c>
      <c r="R41" s="62">
        <v>181.66508910000002</v>
      </c>
    </row>
    <row r="42" spans="2:18">
      <c r="B42" s="52" t="s">
        <v>100</v>
      </c>
      <c r="C42" s="62">
        <v>12138.290374100001</v>
      </c>
      <c r="D42" s="62">
        <v>16433.982896099998</v>
      </c>
      <c r="E42" s="62">
        <v>15193.2215655</v>
      </c>
      <c r="F42" s="62">
        <v>16695.686572399998</v>
      </c>
      <c r="G42" s="62">
        <v>20550.3983267</v>
      </c>
      <c r="H42" s="62">
        <v>18665.522001500001</v>
      </c>
      <c r="I42" s="62">
        <v>24682.0685342</v>
      </c>
      <c r="J42" s="62">
        <v>21745.032962400001</v>
      </c>
      <c r="K42" s="62">
        <v>22103.6497891</v>
      </c>
      <c r="L42" s="62">
        <v>27695.740851899998</v>
      </c>
      <c r="M42" s="62">
        <v>31968.252278599997</v>
      </c>
      <c r="N42" s="62">
        <v>34097.665731799992</v>
      </c>
      <c r="O42" s="62">
        <v>38810.797879699996</v>
      </c>
      <c r="P42" s="62">
        <v>43817.982171700001</v>
      </c>
      <c r="Q42" s="62">
        <v>58006.880942999996</v>
      </c>
      <c r="R42" s="62">
        <v>77757.603722700005</v>
      </c>
    </row>
    <row r="43" spans="2:18">
      <c r="B43" s="52" t="s">
        <v>101</v>
      </c>
      <c r="C43" s="62">
        <v>14730.300697200002</v>
      </c>
      <c r="D43" s="62">
        <v>15594.169388600001</v>
      </c>
      <c r="E43" s="62">
        <v>14330.964656799999</v>
      </c>
      <c r="F43" s="62">
        <v>17562.155333800001</v>
      </c>
      <c r="G43" s="62">
        <v>21857.802214600004</v>
      </c>
      <c r="H43" s="62">
        <v>21302.191230100001</v>
      </c>
      <c r="I43" s="62">
        <v>27991.139497300002</v>
      </c>
      <c r="J43" s="62">
        <v>31461.964661800001</v>
      </c>
      <c r="K43" s="62">
        <v>28828.574270100002</v>
      </c>
      <c r="L43" s="62">
        <v>30885.133174700004</v>
      </c>
      <c r="M43" s="62">
        <v>32352.063651400003</v>
      </c>
      <c r="N43" s="62">
        <v>26784.057404700001</v>
      </c>
      <c r="O43" s="62">
        <v>24029.3071442</v>
      </c>
      <c r="P43" s="62">
        <v>28555.866677799997</v>
      </c>
      <c r="Q43" s="62">
        <v>34926.30808699999</v>
      </c>
      <c r="R43" s="62">
        <v>32294.439865599998</v>
      </c>
    </row>
    <row r="44" spans="2:18" ht="5.25" customHeight="1">
      <c r="B44" s="52"/>
      <c r="C44" s="62"/>
      <c r="D44" s="62"/>
      <c r="E44" s="62"/>
      <c r="F44" s="62"/>
      <c r="G44" s="62"/>
      <c r="H44" s="62"/>
      <c r="I44" s="62"/>
      <c r="J44" s="62"/>
    </row>
    <row r="45" spans="2:18">
      <c r="B45" s="68" t="s">
        <v>102</v>
      </c>
      <c r="C45" s="71">
        <v>200534.13149549998</v>
      </c>
      <c r="D45" s="71">
        <v>210342.43978330001</v>
      </c>
      <c r="E45" s="71">
        <v>214705.47019570001</v>
      </c>
      <c r="F45" s="71">
        <v>219229.3588364</v>
      </c>
      <c r="G45" s="71">
        <v>245410.8647793</v>
      </c>
      <c r="H45" s="71">
        <v>240034.20626459998</v>
      </c>
      <c r="I45" s="71">
        <v>261317.36751020004</v>
      </c>
      <c r="J45" s="71">
        <v>269467.85903970001</v>
      </c>
      <c r="K45" s="71">
        <v>304148.7580109</v>
      </c>
      <c r="L45" s="71">
        <v>326758.24640270008</v>
      </c>
      <c r="M45" s="71">
        <v>337127.0002065</v>
      </c>
      <c r="N45" s="71">
        <v>350690.11822260002</v>
      </c>
      <c r="O45" s="71">
        <v>372348.68790850003</v>
      </c>
      <c r="P45" s="71">
        <v>329009.81504490005</v>
      </c>
      <c r="Q45" s="71">
        <v>353265.74127679999</v>
      </c>
      <c r="R45" s="71">
        <v>362631.15216679999</v>
      </c>
    </row>
    <row r="47" spans="2:18">
      <c r="R47" s="35" t="s">
        <v>0</v>
      </c>
    </row>
    <row r="48" spans="2:18">
      <c r="B48" s="68" t="s">
        <v>103</v>
      </c>
      <c r="C48" s="69" t="s">
        <v>3</v>
      </c>
      <c r="D48" s="69" t="s">
        <v>4</v>
      </c>
      <c r="E48" s="70" t="s">
        <v>5</v>
      </c>
      <c r="F48" s="70" t="s">
        <v>6</v>
      </c>
      <c r="G48" s="70" t="s">
        <v>7</v>
      </c>
      <c r="H48" s="70" t="s">
        <v>8</v>
      </c>
      <c r="I48" s="70" t="s">
        <v>9</v>
      </c>
      <c r="J48" s="70" t="s">
        <v>10</v>
      </c>
      <c r="K48" s="70" t="s">
        <v>11</v>
      </c>
      <c r="L48" s="70" t="s">
        <v>12</v>
      </c>
      <c r="M48" s="70" t="s">
        <v>13</v>
      </c>
      <c r="N48" s="70" t="s">
        <v>14</v>
      </c>
      <c r="O48" s="70" t="s">
        <v>15</v>
      </c>
      <c r="P48" s="70" t="s">
        <v>16</v>
      </c>
      <c r="Q48" s="70" t="s">
        <v>17</v>
      </c>
      <c r="R48" s="70" t="s">
        <v>18</v>
      </c>
    </row>
    <row r="49" spans="2:18" ht="4.5" customHeight="1">
      <c r="B49" s="18"/>
      <c r="C49" s="59"/>
      <c r="D49" s="59"/>
      <c r="E49" s="59"/>
      <c r="F49" s="59"/>
      <c r="G49" s="59"/>
      <c r="H49" s="59"/>
      <c r="I49" s="59"/>
      <c r="J49" s="59"/>
    </row>
    <row r="50" spans="2:18">
      <c r="B50" s="18" t="s">
        <v>104</v>
      </c>
      <c r="C50" s="59"/>
      <c r="D50" s="59"/>
      <c r="E50" s="59"/>
      <c r="F50" s="59"/>
      <c r="G50" s="59"/>
      <c r="H50" s="59"/>
      <c r="I50" s="59"/>
      <c r="J50" s="59"/>
    </row>
    <row r="51" spans="2:18" ht="5.25" customHeight="1">
      <c r="B51" s="18"/>
      <c r="C51" s="59"/>
      <c r="D51" s="59"/>
      <c r="E51" s="59"/>
      <c r="F51" s="59"/>
      <c r="G51" s="59"/>
      <c r="H51" s="59"/>
      <c r="I51" s="59"/>
      <c r="J51" s="59"/>
    </row>
    <row r="52" spans="2:18">
      <c r="B52" s="72" t="s">
        <v>105</v>
      </c>
      <c r="C52" s="73">
        <v>4582.6223099999997</v>
      </c>
      <c r="D52" s="73">
        <v>4455.5981500000007</v>
      </c>
      <c r="E52" s="73">
        <v>2622.9402699999996</v>
      </c>
      <c r="F52" s="73">
        <v>2993.4708699999996</v>
      </c>
      <c r="G52" s="73">
        <v>3653.6699300000005</v>
      </c>
      <c r="H52" s="73">
        <v>5608.8395999999993</v>
      </c>
      <c r="I52" s="73">
        <v>8285.1207399999967</v>
      </c>
      <c r="J52" s="73">
        <v>15153.620879999999</v>
      </c>
      <c r="K52" s="73">
        <v>30546.941149999999</v>
      </c>
      <c r="L52" s="73">
        <v>12673.850820000001</v>
      </c>
      <c r="M52" s="73">
        <v>15367.571350000002</v>
      </c>
      <c r="N52" s="73">
        <v>32390.228590000002</v>
      </c>
      <c r="O52" s="73">
        <v>13194.710599999999</v>
      </c>
      <c r="P52" s="73">
        <v>14180.717210000003</v>
      </c>
      <c r="Q52" s="73">
        <v>24734</v>
      </c>
      <c r="R52" s="73">
        <v>10508.32188</v>
      </c>
    </row>
    <row r="53" spans="2:18">
      <c r="B53" s="61" t="s">
        <v>106</v>
      </c>
      <c r="C53" s="62">
        <v>2629.95912</v>
      </c>
      <c r="D53" s="62">
        <v>3532.0131200000001</v>
      </c>
      <c r="E53" s="62">
        <v>2514.92184</v>
      </c>
      <c r="F53" s="62">
        <v>2429.2178599999997</v>
      </c>
      <c r="G53" s="62">
        <v>3160.2909900000004</v>
      </c>
      <c r="H53" s="62">
        <v>4306.1337999999996</v>
      </c>
      <c r="I53" s="62">
        <v>8014.332269999999</v>
      </c>
      <c r="J53" s="62">
        <v>1984.9776000000002</v>
      </c>
      <c r="K53" s="62">
        <v>2567.1095699999996</v>
      </c>
      <c r="L53" s="62">
        <v>10699.886050000001</v>
      </c>
      <c r="M53" s="62">
        <v>12330.677320000001</v>
      </c>
      <c r="N53" s="62">
        <v>30124.519760000003</v>
      </c>
      <c r="O53" s="62">
        <v>7037.0139800000006</v>
      </c>
      <c r="P53" s="62">
        <v>8410.2222300000012</v>
      </c>
      <c r="Q53" s="62">
        <v>12084</v>
      </c>
      <c r="R53" s="62">
        <v>3493.49287</v>
      </c>
    </row>
    <row r="54" spans="2:18">
      <c r="B54" s="61" t="s">
        <v>107</v>
      </c>
      <c r="C54" s="62">
        <v>601.42720999999995</v>
      </c>
      <c r="D54" s="62">
        <v>385.69893000000002</v>
      </c>
      <c r="E54" s="62">
        <v>90.841490000000007</v>
      </c>
      <c r="F54" s="62">
        <v>546.80101000000002</v>
      </c>
      <c r="G54" s="62">
        <v>417.78586000000001</v>
      </c>
      <c r="H54" s="62">
        <v>1228.9203799999998</v>
      </c>
      <c r="I54" s="62">
        <v>198.45704000000001</v>
      </c>
      <c r="J54" s="62">
        <v>511.87784999999997</v>
      </c>
      <c r="K54" s="62">
        <v>913.87347</v>
      </c>
      <c r="L54" s="62">
        <v>1837.70072</v>
      </c>
      <c r="M54" s="62">
        <v>2899.3280399999999</v>
      </c>
      <c r="N54" s="62">
        <v>2103.2321200000001</v>
      </c>
      <c r="O54" s="62">
        <v>5998.0305499999995</v>
      </c>
      <c r="P54" s="62">
        <v>5615.5805099999998</v>
      </c>
      <c r="Q54" s="62">
        <v>11782</v>
      </c>
      <c r="R54" s="62">
        <v>4389.9604200000003</v>
      </c>
    </row>
    <row r="55" spans="2:18">
      <c r="B55" s="61" t="s">
        <v>108</v>
      </c>
      <c r="C55" s="62">
        <v>943.23299999999995</v>
      </c>
      <c r="D55" s="62">
        <v>366.39479</v>
      </c>
      <c r="E55" s="62">
        <v>4.8818999999999999</v>
      </c>
      <c r="F55" s="62">
        <v>5.77135</v>
      </c>
      <c r="G55" s="62">
        <v>64.381349999999998</v>
      </c>
      <c r="H55" s="62">
        <v>63.189730000000004</v>
      </c>
      <c r="I55" s="62">
        <v>61.592560000000006</v>
      </c>
      <c r="J55" s="62">
        <v>12645.43218</v>
      </c>
      <c r="K55" s="62">
        <v>27055.03644</v>
      </c>
      <c r="L55" s="62">
        <v>117.59218</v>
      </c>
      <c r="M55" s="62">
        <v>116.99083</v>
      </c>
      <c r="N55" s="62">
        <v>140.68335999999999</v>
      </c>
      <c r="O55" s="62">
        <v>136.55245000000002</v>
      </c>
      <c r="P55" s="62">
        <v>133.91738000000001</v>
      </c>
      <c r="Q55" s="62">
        <v>849</v>
      </c>
      <c r="R55" s="62">
        <v>2607.7715099999996</v>
      </c>
    </row>
    <row r="56" spans="2:18">
      <c r="B56" s="61" t="s">
        <v>109</v>
      </c>
      <c r="C56" s="62">
        <v>408.00297999999998</v>
      </c>
      <c r="D56" s="62">
        <v>171.49131</v>
      </c>
      <c r="E56" s="62">
        <v>12.29504</v>
      </c>
      <c r="F56" s="62">
        <v>11.68065</v>
      </c>
      <c r="G56" s="62">
        <v>11.211729999999999</v>
      </c>
      <c r="H56" s="62">
        <v>10.595690000000001</v>
      </c>
      <c r="I56" s="62">
        <v>10.738870000000002</v>
      </c>
      <c r="J56" s="62">
        <v>11.33325</v>
      </c>
      <c r="K56" s="62">
        <v>10.921670000000001</v>
      </c>
      <c r="L56" s="62">
        <v>18.671869999999998</v>
      </c>
      <c r="M56" s="62">
        <v>20.57516</v>
      </c>
      <c r="N56" s="62">
        <v>21.79335</v>
      </c>
      <c r="O56" s="62">
        <v>23.113619999999997</v>
      </c>
      <c r="P56" s="62">
        <v>20.99709</v>
      </c>
      <c r="Q56" s="62">
        <v>19</v>
      </c>
      <c r="R56" s="62">
        <v>17.097080000000002</v>
      </c>
    </row>
    <row r="57" spans="2:18">
      <c r="B57" s="72" t="s">
        <v>110</v>
      </c>
      <c r="C57" s="73">
        <v>487.91424000000001</v>
      </c>
      <c r="D57" s="73">
        <v>332.85055999999997</v>
      </c>
      <c r="E57" s="73">
        <v>555.02143999999998</v>
      </c>
      <c r="F57" s="73">
        <v>466.35174000000001</v>
      </c>
      <c r="G57" s="73">
        <v>1634.9238</v>
      </c>
      <c r="H57" s="73">
        <v>944.24125000000004</v>
      </c>
      <c r="I57" s="73">
        <v>2954</v>
      </c>
      <c r="J57" s="73">
        <v>5270.7956799999993</v>
      </c>
      <c r="K57" s="73">
        <v>3731.5962799999998</v>
      </c>
      <c r="L57" s="73">
        <v>0</v>
      </c>
      <c r="M57" s="73">
        <v>1772.24593</v>
      </c>
      <c r="N57" s="73">
        <v>2305.67031</v>
      </c>
      <c r="O57" s="73">
        <v>8577.6404700000003</v>
      </c>
      <c r="P57" s="73">
        <v>2492.4193300000002</v>
      </c>
      <c r="Q57" s="73">
        <v>1501</v>
      </c>
      <c r="R57" s="73">
        <v>52.246870000000001</v>
      </c>
    </row>
    <row r="58" spans="2:18">
      <c r="B58" s="72" t="s">
        <v>111</v>
      </c>
      <c r="C58" s="73">
        <v>548.90352000000007</v>
      </c>
      <c r="D58" s="73">
        <v>179.44649999999999</v>
      </c>
      <c r="E58" s="73">
        <v>0</v>
      </c>
      <c r="F58" s="73">
        <v>0</v>
      </c>
      <c r="G58" s="73">
        <v>0</v>
      </c>
      <c r="H58" s="73">
        <v>53.656419999999997</v>
      </c>
      <c r="I58" s="73">
        <v>32</v>
      </c>
      <c r="J58" s="73">
        <v>0</v>
      </c>
      <c r="K58" s="73">
        <v>0</v>
      </c>
      <c r="L58" s="73">
        <v>18.961299999999998</v>
      </c>
      <c r="M58" s="73">
        <v>0</v>
      </c>
      <c r="N58" s="73">
        <v>1900.3011399999998</v>
      </c>
      <c r="O58" s="73">
        <v>6053.2815300000002</v>
      </c>
      <c r="P58" s="73">
        <v>3792.5682999999999</v>
      </c>
      <c r="Q58" s="73">
        <v>1850</v>
      </c>
      <c r="R58" s="73">
        <v>1584.0820100000001</v>
      </c>
    </row>
    <row r="59" spans="2:18">
      <c r="B59" s="72" t="s">
        <v>112</v>
      </c>
      <c r="C59" s="73">
        <v>0</v>
      </c>
      <c r="D59" s="73">
        <v>0</v>
      </c>
      <c r="E59" s="73">
        <v>0</v>
      </c>
      <c r="F59" s="73">
        <v>0</v>
      </c>
      <c r="G59" s="73">
        <v>0</v>
      </c>
      <c r="H59" s="73">
        <v>0</v>
      </c>
      <c r="I59" s="73">
        <v>0</v>
      </c>
      <c r="J59" s="73">
        <v>0</v>
      </c>
      <c r="K59" s="73">
        <v>0</v>
      </c>
      <c r="L59" s="73">
        <v>9426.2816199999997</v>
      </c>
      <c r="M59" s="73">
        <v>0</v>
      </c>
      <c r="N59" s="73">
        <v>0</v>
      </c>
      <c r="O59" s="73">
        <v>10387.069509999999</v>
      </c>
      <c r="P59" s="73">
        <v>9436.1300800000008</v>
      </c>
      <c r="Q59" s="73">
        <v>19827</v>
      </c>
      <c r="R59" s="73">
        <v>30312.952499999999</v>
      </c>
    </row>
    <row r="60" spans="2:18" ht="6" customHeight="1"/>
    <row r="61" spans="2:18">
      <c r="B61" s="68" t="s">
        <v>102</v>
      </c>
      <c r="C61" s="71">
        <v>5619.4400699999997</v>
      </c>
      <c r="D61" s="71">
        <v>4967.8952100000006</v>
      </c>
      <c r="E61" s="71">
        <v>3177.9617099999996</v>
      </c>
      <c r="F61" s="71">
        <v>3459.8226099999997</v>
      </c>
      <c r="G61" s="71">
        <v>5288.5937300000005</v>
      </c>
      <c r="H61" s="71">
        <v>6606.7372699999996</v>
      </c>
      <c r="I61" s="71">
        <v>11271.120739999997</v>
      </c>
      <c r="J61" s="71">
        <v>20424.416559999998</v>
      </c>
      <c r="K61" s="71">
        <v>34278.537429999997</v>
      </c>
      <c r="L61" s="71">
        <v>22119.093740000004</v>
      </c>
      <c r="M61" s="71">
        <v>17139.817280000003</v>
      </c>
      <c r="N61" s="71">
        <v>36596.200040000003</v>
      </c>
      <c r="O61" s="71">
        <v>38212.702109999998</v>
      </c>
      <c r="P61" s="71">
        <v>29901.834920000005</v>
      </c>
      <c r="Q61" s="71">
        <v>47912</v>
      </c>
      <c r="R61" s="71">
        <v>42457.603259999996</v>
      </c>
    </row>
    <row r="63" spans="2:18">
      <c r="G63" s="39"/>
      <c r="I63" s="39"/>
      <c r="K63" s="39"/>
      <c r="L63" s="39"/>
      <c r="M63" s="39"/>
      <c r="N63" s="39"/>
      <c r="O63" s="39"/>
      <c r="P63" s="39"/>
      <c r="Q63" s="39"/>
    </row>
    <row r="64" spans="2:18">
      <c r="G64" s="39"/>
      <c r="I64" s="39"/>
      <c r="K64" s="39"/>
      <c r="L64" s="39"/>
      <c r="M64" s="39"/>
      <c r="N64" s="39"/>
      <c r="O64" s="39"/>
      <c r="P64" s="39"/>
      <c r="Q64" s="39"/>
      <c r="R64" s="35" t="s">
        <v>0</v>
      </c>
    </row>
    <row r="65" spans="2:18">
      <c r="B65" s="68" t="s">
        <v>113</v>
      </c>
      <c r="C65" s="69" t="s">
        <v>3</v>
      </c>
      <c r="D65" s="69" t="s">
        <v>4</v>
      </c>
      <c r="E65" s="70" t="s">
        <v>5</v>
      </c>
      <c r="F65" s="70" t="s">
        <v>6</v>
      </c>
      <c r="G65" s="70" t="s">
        <v>7</v>
      </c>
      <c r="H65" s="70" t="s">
        <v>8</v>
      </c>
      <c r="I65" s="70" t="s">
        <v>9</v>
      </c>
      <c r="J65" s="70" t="s">
        <v>10</v>
      </c>
      <c r="K65" s="70" t="s">
        <v>11</v>
      </c>
      <c r="L65" s="70" t="s">
        <v>12</v>
      </c>
      <c r="M65" s="70" t="s">
        <v>13</v>
      </c>
      <c r="N65" s="70" t="s">
        <v>14</v>
      </c>
      <c r="O65" s="70" t="s">
        <v>15</v>
      </c>
      <c r="P65" s="70" t="s">
        <v>16</v>
      </c>
      <c r="Q65" s="70" t="s">
        <v>17</v>
      </c>
      <c r="R65" s="70" t="s">
        <v>18</v>
      </c>
    </row>
    <row r="66" spans="2:18" ht="6" customHeight="1">
      <c r="B66" s="18"/>
      <c r="C66" s="57"/>
      <c r="D66" s="57"/>
      <c r="E66" s="57"/>
      <c r="G66" s="57"/>
      <c r="H66" s="57"/>
      <c r="I66" s="57"/>
      <c r="J66" s="57"/>
    </row>
    <row r="67" spans="2:18">
      <c r="B67" s="76" t="s">
        <v>114</v>
      </c>
      <c r="C67" s="59"/>
      <c r="D67" s="59"/>
      <c r="E67" s="59"/>
      <c r="F67" s="59"/>
      <c r="G67" s="59"/>
      <c r="H67" s="59"/>
      <c r="I67" s="59"/>
      <c r="J67" s="59"/>
    </row>
    <row r="68" spans="2:18" ht="5.25" customHeight="1">
      <c r="B68" s="18"/>
      <c r="C68" s="59"/>
      <c r="D68" s="59"/>
      <c r="E68" s="59"/>
      <c r="F68" s="59"/>
      <c r="G68" s="59"/>
      <c r="H68" s="59"/>
      <c r="I68" s="59"/>
      <c r="J68" s="59"/>
    </row>
    <row r="69" spans="2:18">
      <c r="B69" s="52" t="s">
        <v>115</v>
      </c>
      <c r="C69" s="62">
        <v>14049.40148</v>
      </c>
      <c r="D69" s="62">
        <v>16070.53894</v>
      </c>
      <c r="E69" s="62">
        <v>16070.538929999999</v>
      </c>
      <c r="F69" s="62">
        <v>15949.143380000001</v>
      </c>
      <c r="G69" s="62">
        <v>15949.143380000001</v>
      </c>
      <c r="H69" s="62">
        <v>15177.87833</v>
      </c>
      <c r="I69" s="62">
        <v>15178.921692</v>
      </c>
      <c r="J69" s="62">
        <v>9289.3686670000134</v>
      </c>
      <c r="K69" s="20">
        <v>9289.3686670000097</v>
      </c>
      <c r="L69" s="20">
        <v>20203</v>
      </c>
      <c r="M69" s="20">
        <v>20203</v>
      </c>
      <c r="N69" s="20">
        <v>19703</v>
      </c>
      <c r="O69" s="20">
        <v>19703</v>
      </c>
      <c r="P69" s="20">
        <v>17894</v>
      </c>
      <c r="Q69" s="20">
        <v>17894</v>
      </c>
      <c r="R69" s="20">
        <v>16483.239300000001</v>
      </c>
    </row>
    <row r="70" spans="2:18" ht="4.5" customHeight="1"/>
    <row r="71" spans="2:18">
      <c r="B71" s="68" t="s">
        <v>102</v>
      </c>
      <c r="C71" s="71">
        <v>14049.40148</v>
      </c>
      <c r="D71" s="71">
        <v>16070.53894</v>
      </c>
      <c r="E71" s="71">
        <v>16070.538929999999</v>
      </c>
      <c r="F71" s="71">
        <v>15949.143380000001</v>
      </c>
      <c r="G71" s="71">
        <v>15949.143380000001</v>
      </c>
      <c r="H71" s="71">
        <v>15177.87833</v>
      </c>
      <c r="I71" s="71">
        <v>15178.921692</v>
      </c>
      <c r="J71" s="71">
        <v>9289.3686670000134</v>
      </c>
      <c r="K71" s="71">
        <v>9289.3686670000097</v>
      </c>
      <c r="L71" s="71">
        <v>20203</v>
      </c>
      <c r="M71" s="71">
        <v>20203</v>
      </c>
      <c r="N71" s="71">
        <v>19703</v>
      </c>
      <c r="O71" s="71">
        <v>19703</v>
      </c>
      <c r="P71" s="71">
        <v>17894</v>
      </c>
      <c r="Q71" s="71">
        <v>17894</v>
      </c>
      <c r="R71" s="71">
        <v>16483.239300000001</v>
      </c>
    </row>
    <row r="72" spans="2:18" ht="5.25" customHeight="1"/>
    <row r="73" spans="2:18">
      <c r="B73" s="74" t="s">
        <v>116</v>
      </c>
      <c r="C73" s="75">
        <v>220202.9730455</v>
      </c>
      <c r="D73" s="75">
        <v>231380.87393330003</v>
      </c>
      <c r="E73" s="75">
        <v>233953.97083569999</v>
      </c>
      <c r="F73" s="75">
        <v>238638.32482639997</v>
      </c>
      <c r="G73" s="75">
        <v>266648.60188929999</v>
      </c>
      <c r="H73" s="75">
        <v>261818.82186459997</v>
      </c>
      <c r="I73" s="75">
        <v>287767.40994220006</v>
      </c>
      <c r="J73" s="75">
        <v>299181.64426670002</v>
      </c>
      <c r="K73" s="75">
        <v>347716.66410790005</v>
      </c>
      <c r="L73" s="75">
        <v>369080.34014270001</v>
      </c>
      <c r="M73" s="75">
        <v>374469.81748650002</v>
      </c>
      <c r="N73" s="75">
        <v>406989.31826260005</v>
      </c>
      <c r="O73" s="75">
        <v>430264.39001850004</v>
      </c>
      <c r="P73" s="75">
        <v>376805.64996490005</v>
      </c>
      <c r="Q73" s="75">
        <v>419071.74127679993</v>
      </c>
      <c r="R73" s="75">
        <v>421571.99472680007</v>
      </c>
    </row>
  </sheetData>
  <sheetProtection algorithmName="SHA-512" hashValue="WMzDAfND8yFty88C27mo2IjFY9TXavCcYFKuXFYIK45G2KbeQOSxwI2E68MulroN7nkk6VOyjFBR87WGPMgXOA==" saltValue="8mROdmOc9xQyHFQC7oDybQ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1"/>
  <dimension ref="B4:AB126"/>
  <sheetViews>
    <sheetView showGridLines="0" workbookViewId="0">
      <pane xSplit="2" ySplit="5" topLeftCell="S6" activePane="bottomRight" state="frozen"/>
      <selection activeCell="X167" sqref="X167"/>
      <selection pane="topRight" activeCell="X167" sqref="X167"/>
      <selection pane="bottomLeft" activeCell="X167" sqref="X167"/>
      <selection pane="bottomRight" activeCell="AB31" sqref="AB31"/>
    </sheetView>
  </sheetViews>
  <sheetFormatPr defaultColWidth="43.28515625" defaultRowHeight="12"/>
  <cols>
    <col min="1" max="1" width="2.42578125" style="14" customWidth="1"/>
    <col min="2" max="2" width="50.7109375" style="14" customWidth="1"/>
    <col min="3" max="4" width="10" style="14" customWidth="1"/>
    <col min="5" max="5" width="9" style="14" bestFit="1" customWidth="1"/>
    <col min="6" max="8" width="12.42578125" style="14" customWidth="1"/>
    <col min="9" max="9" width="12.42578125" style="14" bestFit="1" customWidth="1"/>
    <col min="10" max="10" width="10" style="14" bestFit="1" customWidth="1"/>
    <col min="11" max="12" width="10.7109375" style="14" bestFit="1" customWidth="1"/>
    <col min="13" max="13" width="9.85546875" style="14" bestFit="1" customWidth="1"/>
    <col min="14" max="15" width="9.5703125" style="14" bestFit="1" customWidth="1"/>
    <col min="16" max="22" width="10.140625" style="14" customWidth="1"/>
    <col min="23" max="27" width="10.7109375" style="14" bestFit="1" customWidth="1"/>
    <col min="28" max="40" width="17.140625" style="14" customWidth="1"/>
    <col min="41" max="16384" width="43.28515625" style="14"/>
  </cols>
  <sheetData>
    <row r="4" spans="2:27" ht="15"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 t="s">
        <v>0</v>
      </c>
    </row>
    <row r="5" spans="2:27">
      <c r="B5" s="77" t="s">
        <v>49</v>
      </c>
      <c r="C5" s="56" t="s">
        <v>19</v>
      </c>
      <c r="D5" s="56" t="s">
        <v>20</v>
      </c>
      <c r="E5" s="56" t="s">
        <v>117</v>
      </c>
      <c r="F5" s="56" t="s">
        <v>429</v>
      </c>
      <c r="G5" s="56" t="s">
        <v>435</v>
      </c>
      <c r="H5" s="56" t="s">
        <v>440</v>
      </c>
      <c r="I5" s="56" t="s">
        <v>443</v>
      </c>
      <c r="J5" s="56" t="s">
        <v>454</v>
      </c>
      <c r="K5" s="56" t="s">
        <v>464</v>
      </c>
      <c r="L5" s="56" t="s">
        <v>505</v>
      </c>
      <c r="M5" s="56" t="s">
        <v>531</v>
      </c>
      <c r="N5" s="56" t="s">
        <v>537</v>
      </c>
      <c r="O5" s="56" t="s">
        <v>541</v>
      </c>
      <c r="P5" s="56" t="s">
        <v>545</v>
      </c>
      <c r="Q5" s="56" t="s">
        <v>550</v>
      </c>
      <c r="R5" s="56" t="s">
        <v>555</v>
      </c>
      <c r="S5" s="56" t="s">
        <v>557</v>
      </c>
      <c r="T5" s="56" t="s">
        <v>559</v>
      </c>
      <c r="U5" s="56" t="s">
        <v>563</v>
      </c>
      <c r="V5" s="56" t="s">
        <v>564</v>
      </c>
      <c r="W5" s="56" t="s">
        <v>567</v>
      </c>
      <c r="X5" s="56" t="s">
        <v>569</v>
      </c>
      <c r="Y5" s="56" t="s">
        <v>572</v>
      </c>
      <c r="Z5" s="56" t="s">
        <v>575</v>
      </c>
      <c r="AA5" s="56" t="s">
        <v>578</v>
      </c>
    </row>
    <row r="6" spans="2:27">
      <c r="B6" s="18"/>
      <c r="C6" s="57"/>
      <c r="D6" s="57"/>
      <c r="E6" s="57"/>
      <c r="F6" s="57"/>
      <c r="G6" s="57"/>
      <c r="H6" s="57"/>
    </row>
    <row r="7" spans="2:27">
      <c r="B7" s="330" t="s">
        <v>66</v>
      </c>
      <c r="C7" s="331">
        <v>643105.07593000005</v>
      </c>
      <c r="D7" s="331">
        <v>605496.50196999987</v>
      </c>
      <c r="E7" s="360">
        <v>600622.21766000008</v>
      </c>
      <c r="F7" s="360">
        <v>599914.49364000012</v>
      </c>
      <c r="G7" s="360">
        <v>604431.04612000007</v>
      </c>
      <c r="H7" s="360">
        <v>569519.02894000011</v>
      </c>
      <c r="I7" s="360">
        <v>421550.06004000007</v>
      </c>
      <c r="J7" s="360">
        <v>373721.7443599999</v>
      </c>
      <c r="K7" s="360">
        <v>434244.31957000005</v>
      </c>
      <c r="L7" s="360">
        <v>389236.08646000002</v>
      </c>
      <c r="M7" s="360">
        <v>355040.3052</v>
      </c>
      <c r="N7" s="360">
        <v>324749.47792000009</v>
      </c>
      <c r="O7" s="360">
        <v>294975.66241999995</v>
      </c>
      <c r="P7" s="360">
        <v>244730.96758000003</v>
      </c>
      <c r="Q7" s="360">
        <v>182515.89788</v>
      </c>
      <c r="R7" s="360">
        <v>109859.38714999998</v>
      </c>
      <c r="S7" s="360">
        <v>40749.184009999874</v>
      </c>
      <c r="T7" s="360">
        <v>-63545.098419999835</v>
      </c>
      <c r="U7" s="360">
        <v>-126029.53684000003</v>
      </c>
      <c r="V7" s="360">
        <v>-181332.94243000005</v>
      </c>
      <c r="W7" s="360">
        <v>-83181.175539999967</v>
      </c>
      <c r="X7" s="360">
        <v>-119740.81863999987</v>
      </c>
      <c r="Y7" s="360">
        <v>106283.31425</v>
      </c>
      <c r="Z7" s="360">
        <v>46498.931230000017</v>
      </c>
      <c r="AA7" s="360">
        <v>204676.09813999999</v>
      </c>
    </row>
    <row r="8" spans="2:27">
      <c r="B8" s="330" t="s">
        <v>562</v>
      </c>
      <c r="C8" s="331"/>
      <c r="D8" s="331"/>
      <c r="E8" s="360"/>
      <c r="F8" s="360"/>
      <c r="G8" s="360"/>
      <c r="H8" s="360"/>
      <c r="I8" s="360"/>
      <c r="J8" s="360"/>
      <c r="K8" s="360"/>
      <c r="L8" s="360"/>
      <c r="M8" s="360"/>
      <c r="N8" s="360"/>
      <c r="O8" s="360"/>
      <c r="P8" s="360"/>
      <c r="Q8" s="360"/>
      <c r="R8" s="360"/>
      <c r="S8" s="360"/>
      <c r="T8" s="360">
        <v>-106684.83118000001</v>
      </c>
      <c r="U8" s="360">
        <v>-169657.47700000001</v>
      </c>
      <c r="V8" s="360">
        <v>-224569.36775999999</v>
      </c>
      <c r="W8" s="360">
        <v>-122187.64486</v>
      </c>
      <c r="X8" s="360">
        <v>-159288.12093</v>
      </c>
      <c r="Y8" s="360">
        <v>106283.31425</v>
      </c>
      <c r="Z8" s="360">
        <v>22239.825769999999</v>
      </c>
      <c r="AA8" s="360">
        <v>204676.09813999999</v>
      </c>
    </row>
    <row r="9" spans="2:27">
      <c r="B9" s="332"/>
      <c r="C9" s="333"/>
      <c r="D9" s="333"/>
      <c r="E9" s="361"/>
      <c r="F9" s="361"/>
      <c r="G9" s="361"/>
      <c r="H9" s="361"/>
      <c r="I9" s="361"/>
      <c r="J9" s="361"/>
      <c r="K9" s="361"/>
      <c r="L9" s="361"/>
      <c r="M9" s="361"/>
      <c r="N9" s="361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361"/>
      <c r="Z9" s="361"/>
      <c r="AA9" s="361"/>
    </row>
    <row r="10" spans="2:27">
      <c r="B10" s="334" t="s">
        <v>51</v>
      </c>
      <c r="C10" s="335">
        <v>643105.07593000005</v>
      </c>
      <c r="D10" s="335">
        <v>605496.50196999987</v>
      </c>
      <c r="E10" s="362">
        <v>600622.21766000008</v>
      </c>
      <c r="F10" s="362">
        <v>599914.49364000012</v>
      </c>
      <c r="G10" s="362">
        <v>604431.04612000007</v>
      </c>
      <c r="H10" s="362">
        <v>569519.02894000011</v>
      </c>
      <c r="I10" s="362">
        <v>421550.06004000007</v>
      </c>
      <c r="J10" s="362">
        <v>373721.7443599999</v>
      </c>
      <c r="K10" s="362">
        <v>434244.31957000005</v>
      </c>
      <c r="L10" s="362">
        <v>389236.08646000002</v>
      </c>
      <c r="M10" s="362">
        <v>355040.3052</v>
      </c>
      <c r="N10" s="362">
        <v>324749.47792000009</v>
      </c>
      <c r="O10" s="362">
        <v>294975.66241999995</v>
      </c>
      <c r="P10" s="362">
        <v>244730.96758000017</v>
      </c>
      <c r="Q10" s="362">
        <v>182515.89788</v>
      </c>
      <c r="R10" s="362">
        <v>109859.38714999998</v>
      </c>
      <c r="S10" s="360">
        <v>40749.184009999874</v>
      </c>
      <c r="T10" s="360">
        <v>-63545.098419999835</v>
      </c>
      <c r="U10" s="360">
        <v>-126029.53684000003</v>
      </c>
      <c r="V10" s="360">
        <v>-181332.94243000005</v>
      </c>
      <c r="W10" s="360">
        <v>-83181.175539999967</v>
      </c>
      <c r="X10" s="360">
        <v>-119740.81863999987</v>
      </c>
      <c r="Y10" s="360">
        <v>106283.31425</v>
      </c>
      <c r="Z10" s="360">
        <v>46498.931230000017</v>
      </c>
      <c r="AA10" s="360">
        <v>148349.14567000009</v>
      </c>
    </row>
    <row r="11" spans="2:27">
      <c r="B11" s="390" t="s">
        <v>67</v>
      </c>
      <c r="C11" s="391">
        <v>643105.07593000005</v>
      </c>
      <c r="D11" s="391" t="s">
        <v>580</v>
      </c>
      <c r="E11" s="392">
        <v>600622.21766000008</v>
      </c>
      <c r="F11" s="392">
        <v>599914.49364000012</v>
      </c>
      <c r="G11" s="392">
        <v>604431.04612000007</v>
      </c>
      <c r="H11" s="392">
        <v>569519.02894000011</v>
      </c>
      <c r="I11" s="392">
        <v>421550.06004000007</v>
      </c>
      <c r="J11" s="392">
        <v>373721.7443599999</v>
      </c>
      <c r="K11" s="392">
        <v>434244.31957000005</v>
      </c>
      <c r="L11" s="392">
        <v>389236.08646000002</v>
      </c>
      <c r="M11" s="392">
        <v>355040.3052</v>
      </c>
      <c r="N11" s="392">
        <v>324749.47792000009</v>
      </c>
      <c r="O11" s="392">
        <v>294975.66241999995</v>
      </c>
      <c r="P11" s="392">
        <v>244730.96758000017</v>
      </c>
      <c r="Q11" s="392">
        <v>182515.89788</v>
      </c>
      <c r="R11" s="392">
        <v>109859.38714999998</v>
      </c>
      <c r="S11" s="392">
        <v>40749.184009999874</v>
      </c>
      <c r="T11" s="392">
        <v>-63545.098419999835</v>
      </c>
      <c r="U11" s="392">
        <v>-126029.53684000003</v>
      </c>
      <c r="V11" s="392">
        <v>-181332.94243000005</v>
      </c>
      <c r="W11" s="392">
        <v>-83181.175539999967</v>
      </c>
      <c r="X11" s="392">
        <v>-119740.81863999987</v>
      </c>
      <c r="Y11" s="392">
        <v>106283.31425</v>
      </c>
      <c r="Z11" s="392">
        <v>46498.931230000017</v>
      </c>
      <c r="AA11" s="392">
        <v>148349.14567000009</v>
      </c>
    </row>
    <row r="12" spans="2:27">
      <c r="B12" s="393" t="s">
        <v>68</v>
      </c>
      <c r="C12" s="394">
        <v>770539.67558000004</v>
      </c>
      <c r="D12" s="394">
        <v>770575.30971000006</v>
      </c>
      <c r="E12" s="395">
        <v>769843.26922999998</v>
      </c>
      <c r="F12" s="395">
        <v>769843.26922999998</v>
      </c>
      <c r="G12" s="395">
        <v>769843.26922999998</v>
      </c>
      <c r="H12" s="395">
        <v>769843.26922999998</v>
      </c>
      <c r="I12" s="395">
        <v>769843.26922999998</v>
      </c>
      <c r="J12" s="395">
        <v>769843.26922999998</v>
      </c>
      <c r="K12" s="395">
        <v>849843.26925000001</v>
      </c>
      <c r="L12" s="395">
        <v>849843.26925000001</v>
      </c>
      <c r="M12" s="395">
        <v>849843.26925000001</v>
      </c>
      <c r="N12" s="395">
        <v>849843.26925000001</v>
      </c>
      <c r="O12" s="395">
        <v>849843.26925000001</v>
      </c>
      <c r="P12" s="395">
        <v>849843.26925000001</v>
      </c>
      <c r="Q12" s="395">
        <v>849843.26925000001</v>
      </c>
      <c r="R12" s="395">
        <v>849843.26925000001</v>
      </c>
      <c r="S12" s="395">
        <v>849843.26925000001</v>
      </c>
      <c r="T12" s="395">
        <v>849843.26925000001</v>
      </c>
      <c r="U12" s="395">
        <v>849843.26925000001</v>
      </c>
      <c r="V12" s="395">
        <v>849843.26925000001</v>
      </c>
      <c r="W12" s="395">
        <v>849843.26925000001</v>
      </c>
      <c r="X12" s="395">
        <v>849843.26925000001</v>
      </c>
      <c r="Y12" s="395">
        <v>1100254.6542499999</v>
      </c>
      <c r="Z12" s="395">
        <v>1100254.6542499999</v>
      </c>
      <c r="AA12" s="395">
        <v>1100254.6542499999</v>
      </c>
    </row>
    <row r="13" spans="2:27">
      <c r="B13" s="393" t="s">
        <v>69</v>
      </c>
      <c r="C13" s="394">
        <v>28412.721450000001</v>
      </c>
      <c r="D13" s="394">
        <v>25516.01209</v>
      </c>
      <c r="E13" s="395">
        <v>29054.78759</v>
      </c>
      <c r="F13" s="395">
        <v>29216.52477</v>
      </c>
      <c r="G13" s="395">
        <v>31123.18146</v>
      </c>
      <c r="H13" s="395">
        <v>32724.889340000002</v>
      </c>
      <c r="I13" s="395">
        <v>32172.360339999999</v>
      </c>
      <c r="J13" s="395">
        <v>32323.460589999999</v>
      </c>
      <c r="K13" s="395">
        <v>33259.069199999998</v>
      </c>
      <c r="L13" s="395">
        <v>33399.004930000003</v>
      </c>
      <c r="M13" s="395">
        <v>34271.942779999998</v>
      </c>
      <c r="N13" s="395">
        <v>35154.47335</v>
      </c>
      <c r="O13" s="395">
        <v>35960.262130000003</v>
      </c>
      <c r="P13" s="395">
        <v>35960.262130000003</v>
      </c>
      <c r="Q13" s="395">
        <v>35960.262130000003</v>
      </c>
      <c r="R13" s="395">
        <v>35960.262130000003</v>
      </c>
      <c r="S13" s="395">
        <v>35960.262130000003</v>
      </c>
      <c r="T13" s="395">
        <v>35960.262130000003</v>
      </c>
      <c r="U13" s="395">
        <v>35960.262130000003</v>
      </c>
      <c r="V13" s="395">
        <v>35960.262130000003</v>
      </c>
      <c r="W13" s="395">
        <v>35960.262130000003</v>
      </c>
      <c r="X13" s="395">
        <v>35960.262130000003</v>
      </c>
      <c r="Y13" s="395">
        <v>35960.262130000003</v>
      </c>
      <c r="Z13" s="395">
        <v>35960.262130000003</v>
      </c>
      <c r="AA13" s="395">
        <v>35960.262130000003</v>
      </c>
    </row>
    <row r="14" spans="2:27">
      <c r="B14" s="393" t="s">
        <v>70</v>
      </c>
      <c r="C14" s="394">
        <v>0</v>
      </c>
      <c r="D14" s="394">
        <v>0</v>
      </c>
      <c r="E14" s="395">
        <v>0</v>
      </c>
      <c r="F14" s="395">
        <v>511000.30468</v>
      </c>
      <c r="G14" s="395">
        <v>0</v>
      </c>
      <c r="H14" s="395">
        <v>0</v>
      </c>
      <c r="I14" s="395">
        <v>0</v>
      </c>
      <c r="J14" s="395">
        <v>0</v>
      </c>
      <c r="K14" s="395">
        <v>0</v>
      </c>
      <c r="L14" s="395">
        <v>0</v>
      </c>
      <c r="M14" s="395">
        <v>290.81612999999999</v>
      </c>
      <c r="N14" s="395">
        <v>732.41352000000006</v>
      </c>
      <c r="O14" s="395">
        <v>0</v>
      </c>
      <c r="P14" s="395">
        <v>0</v>
      </c>
      <c r="Q14" s="395">
        <v>0</v>
      </c>
      <c r="R14" s="395">
        <v>0</v>
      </c>
      <c r="S14" s="395">
        <v>0</v>
      </c>
      <c r="T14" s="395">
        <v>0</v>
      </c>
      <c r="U14" s="395">
        <v>0</v>
      </c>
      <c r="V14" s="395">
        <v>0</v>
      </c>
      <c r="W14" s="395">
        <v>0</v>
      </c>
      <c r="X14" s="395">
        <v>0</v>
      </c>
      <c r="Y14" s="395">
        <v>0</v>
      </c>
      <c r="Z14" s="395">
        <v>0</v>
      </c>
      <c r="AA14" s="395"/>
    </row>
    <row r="15" spans="2:27" hidden="1">
      <c r="B15" s="393" t="s">
        <v>71</v>
      </c>
      <c r="C15" s="394">
        <v>0</v>
      </c>
      <c r="D15" s="394">
        <v>0</v>
      </c>
      <c r="E15" s="395">
        <v>0</v>
      </c>
      <c r="F15" s="395">
        <v>0</v>
      </c>
      <c r="G15" s="395">
        <v>0</v>
      </c>
      <c r="H15" s="395">
        <v>0</v>
      </c>
      <c r="I15" s="395">
        <v>0</v>
      </c>
      <c r="J15" s="395">
        <v>0</v>
      </c>
      <c r="K15" s="395">
        <v>0</v>
      </c>
      <c r="L15" s="395">
        <v>0</v>
      </c>
      <c r="M15" s="395">
        <v>0</v>
      </c>
      <c r="N15" s="395">
        <v>0</v>
      </c>
      <c r="O15" s="395">
        <v>0</v>
      </c>
      <c r="P15" s="395">
        <v>0</v>
      </c>
      <c r="Q15" s="395">
        <v>0</v>
      </c>
      <c r="R15" s="395">
        <v>0</v>
      </c>
      <c r="S15" s="395">
        <v>0</v>
      </c>
      <c r="T15" s="395">
        <v>0</v>
      </c>
      <c r="U15" s="395">
        <v>0</v>
      </c>
      <c r="V15" s="395">
        <v>0</v>
      </c>
      <c r="W15" s="395">
        <v>0</v>
      </c>
      <c r="X15" s="395"/>
      <c r="Y15" s="395">
        <v>0</v>
      </c>
      <c r="Z15" s="395"/>
      <c r="AA15" s="395"/>
    </row>
    <row r="16" spans="2:27">
      <c r="B16" s="393" t="s">
        <v>53</v>
      </c>
      <c r="C16" s="394">
        <v>1002398.63987</v>
      </c>
      <c r="D16" s="394">
        <v>458375.70822000003</v>
      </c>
      <c r="E16" s="395">
        <v>0</v>
      </c>
      <c r="F16" s="395">
        <v>511000.30468</v>
      </c>
      <c r="G16" s="395">
        <v>0</v>
      </c>
      <c r="H16" s="395">
        <v>745127.30880999996</v>
      </c>
      <c r="I16" s="395">
        <v>0</v>
      </c>
      <c r="J16" s="395">
        <v>821802.90518</v>
      </c>
      <c r="K16" s="395">
        <v>0</v>
      </c>
      <c r="L16" s="395">
        <v>352578.08929999999</v>
      </c>
      <c r="M16" s="395">
        <v>0</v>
      </c>
      <c r="N16" s="395">
        <v>325958.34789999999</v>
      </c>
      <c r="O16" s="395">
        <v>0</v>
      </c>
      <c r="P16" s="395">
        <v>258303.96831999999</v>
      </c>
      <c r="Q16" s="395">
        <v>0</v>
      </c>
      <c r="R16" s="395">
        <v>157420.63185000001</v>
      </c>
      <c r="S16" s="395">
        <v>0</v>
      </c>
      <c r="T16" s="395">
        <v>129025.70769</v>
      </c>
      <c r="U16" s="395">
        <v>0</v>
      </c>
      <c r="V16" s="395">
        <v>210954.32606999998</v>
      </c>
      <c r="W16" s="395">
        <v>0</v>
      </c>
      <c r="X16" s="395">
        <v>126947.61</v>
      </c>
      <c r="Y16" s="395">
        <v>0</v>
      </c>
      <c r="Z16" s="395">
        <v>152743.81625</v>
      </c>
      <c r="AA16" s="395"/>
    </row>
    <row r="17" spans="2:27" hidden="1">
      <c r="B17" s="393" t="s">
        <v>72</v>
      </c>
      <c r="C17" s="394">
        <v>0</v>
      </c>
      <c r="D17" s="394">
        <v>0</v>
      </c>
      <c r="E17" s="395">
        <v>0</v>
      </c>
      <c r="F17" s="395">
        <v>0</v>
      </c>
      <c r="G17" s="395">
        <v>0</v>
      </c>
      <c r="H17" s="395">
        <v>0</v>
      </c>
      <c r="I17" s="395">
        <v>0</v>
      </c>
      <c r="J17" s="395">
        <v>0</v>
      </c>
      <c r="K17" s="395">
        <v>0</v>
      </c>
      <c r="L17" s="395">
        <v>0</v>
      </c>
      <c r="M17" s="395">
        <v>0</v>
      </c>
      <c r="N17" s="395">
        <v>0</v>
      </c>
      <c r="O17" s="395">
        <v>0</v>
      </c>
      <c r="P17" s="395">
        <v>0</v>
      </c>
      <c r="Q17" s="395">
        <v>0</v>
      </c>
      <c r="R17" s="395">
        <v>0</v>
      </c>
      <c r="S17" s="395">
        <v>0</v>
      </c>
      <c r="T17" s="395">
        <v>0</v>
      </c>
      <c r="U17" s="395">
        <v>0</v>
      </c>
      <c r="V17" s="395">
        <v>0</v>
      </c>
      <c r="W17" s="395">
        <v>0</v>
      </c>
      <c r="X17" s="395"/>
      <c r="Y17" s="395">
        <v>0</v>
      </c>
      <c r="Z17" s="395"/>
      <c r="AA17" s="395"/>
    </row>
    <row r="18" spans="2:27" hidden="1">
      <c r="B18" s="393" t="s">
        <v>73</v>
      </c>
      <c r="C18" s="394">
        <v>0</v>
      </c>
      <c r="D18" s="394">
        <v>0</v>
      </c>
      <c r="E18" s="395">
        <v>0</v>
      </c>
      <c r="F18" s="395">
        <v>0</v>
      </c>
      <c r="G18" s="395">
        <v>0</v>
      </c>
      <c r="H18" s="395">
        <v>0</v>
      </c>
      <c r="I18" s="395">
        <v>0</v>
      </c>
      <c r="J18" s="395">
        <v>0</v>
      </c>
      <c r="K18" s="395">
        <v>0</v>
      </c>
      <c r="L18" s="395">
        <v>0</v>
      </c>
      <c r="M18" s="395">
        <v>0</v>
      </c>
      <c r="N18" s="395">
        <v>0</v>
      </c>
      <c r="O18" s="395">
        <v>0</v>
      </c>
      <c r="P18" s="395">
        <v>0</v>
      </c>
      <c r="Q18" s="395">
        <v>0</v>
      </c>
      <c r="R18" s="395">
        <v>0</v>
      </c>
      <c r="S18" s="395">
        <v>0</v>
      </c>
      <c r="T18" s="395">
        <v>0</v>
      </c>
      <c r="U18" s="395">
        <v>0</v>
      </c>
      <c r="V18" s="395">
        <v>0</v>
      </c>
      <c r="W18" s="395">
        <v>0</v>
      </c>
      <c r="X18" s="395"/>
      <c r="Y18" s="395">
        <v>0</v>
      </c>
      <c r="Z18" s="395"/>
      <c r="AA18" s="395"/>
    </row>
    <row r="19" spans="2:27" hidden="1">
      <c r="B19" s="393" t="s">
        <v>74</v>
      </c>
      <c r="C19" s="394">
        <v>0</v>
      </c>
      <c r="D19" s="394">
        <v>0</v>
      </c>
      <c r="E19" s="395">
        <v>0</v>
      </c>
      <c r="F19" s="395">
        <v>0</v>
      </c>
      <c r="G19" s="395">
        <v>0</v>
      </c>
      <c r="H19" s="395">
        <v>0</v>
      </c>
      <c r="I19" s="395">
        <v>0</v>
      </c>
      <c r="J19" s="395">
        <v>0</v>
      </c>
      <c r="K19" s="395">
        <v>0</v>
      </c>
      <c r="L19" s="395">
        <v>0</v>
      </c>
      <c r="M19" s="395">
        <v>0</v>
      </c>
      <c r="N19" s="395">
        <v>0</v>
      </c>
      <c r="O19" s="395">
        <v>0</v>
      </c>
      <c r="P19" s="395">
        <v>0</v>
      </c>
      <c r="Q19" s="395">
        <v>0</v>
      </c>
      <c r="R19" s="395">
        <v>0</v>
      </c>
      <c r="S19" s="395">
        <v>0</v>
      </c>
      <c r="T19" s="395">
        <v>0</v>
      </c>
      <c r="U19" s="395">
        <v>0</v>
      </c>
      <c r="V19" s="395">
        <v>0</v>
      </c>
      <c r="W19" s="395">
        <v>0</v>
      </c>
      <c r="X19" s="395"/>
      <c r="Y19" s="395">
        <v>0</v>
      </c>
      <c r="Z19" s="395"/>
      <c r="AA19" s="395"/>
    </row>
    <row r="20" spans="2:27">
      <c r="B20" s="396" t="s">
        <v>75</v>
      </c>
      <c r="C20" s="397">
        <v>1158245.9609700001</v>
      </c>
      <c r="D20" s="397">
        <v>648970.52805000008</v>
      </c>
      <c r="E20" s="398">
        <v>198275.83916000003</v>
      </c>
      <c r="F20" s="398">
        <v>710145.60503999994</v>
      </c>
      <c r="G20" s="398">
        <v>196535.40456999998</v>
      </c>
      <c r="H20" s="398">
        <v>978176.43844000006</v>
      </c>
      <c r="I20" s="398">
        <v>380465.56952999998</v>
      </c>
      <c r="J20" s="398">
        <v>1250247.8906400001</v>
      </c>
      <c r="K20" s="398">
        <v>448858.01887999999</v>
      </c>
      <c r="L20" s="398">
        <v>846584.27702000004</v>
      </c>
      <c r="M20" s="398">
        <v>529365.72295999993</v>
      </c>
      <c r="N20" s="398">
        <v>886939.0260999999</v>
      </c>
      <c r="O20" s="398">
        <v>590827.86895999999</v>
      </c>
      <c r="P20" s="398">
        <v>899376.53211999987</v>
      </c>
      <c r="Q20" s="398">
        <v>703287.6335</v>
      </c>
      <c r="R20" s="398">
        <v>933364.7760800001</v>
      </c>
      <c r="S20" s="398">
        <v>845054.34737000009</v>
      </c>
      <c r="T20" s="398">
        <v>1078374.3374899998</v>
      </c>
      <c r="U20" s="398">
        <v>1011833.06822</v>
      </c>
      <c r="V20" s="398">
        <v>1278090.7998800001</v>
      </c>
      <c r="W20" s="398">
        <v>968984.70691999991</v>
      </c>
      <c r="X20" s="398">
        <v>1132491.9646799997</v>
      </c>
      <c r="Y20" s="398">
        <v>1029931.6021300001</v>
      </c>
      <c r="Z20" s="398">
        <v>1242459.8014</v>
      </c>
      <c r="AA20" s="398">
        <v>987865.77071000007</v>
      </c>
    </row>
    <row r="21" spans="2:27">
      <c r="B21" s="399" t="s">
        <v>76</v>
      </c>
      <c r="C21" s="400">
        <v>1127190.0053099999</v>
      </c>
      <c r="D21" s="400">
        <v>587333.92084999999</v>
      </c>
      <c r="E21" s="401">
        <v>128292.51658000001</v>
      </c>
      <c r="F21" s="401">
        <v>638023.23063999997</v>
      </c>
      <c r="G21" s="401">
        <v>125107.31921</v>
      </c>
      <c r="H21" s="401">
        <v>876951.04501</v>
      </c>
      <c r="I21" s="401">
        <v>264463.31909</v>
      </c>
      <c r="J21" s="401">
        <v>1097032.8136100001</v>
      </c>
      <c r="K21" s="401">
        <v>292483.03727999999</v>
      </c>
      <c r="L21" s="401">
        <v>667811.63350999996</v>
      </c>
      <c r="M21" s="401">
        <v>329460.09782999998</v>
      </c>
      <c r="N21" s="401">
        <v>685686.98015999992</v>
      </c>
      <c r="O21" s="401">
        <v>391975.52921000007</v>
      </c>
      <c r="P21" s="401">
        <v>679363.21190999995</v>
      </c>
      <c r="Q21" s="401">
        <v>478713.86963000003</v>
      </c>
      <c r="R21" s="401">
        <v>710818.46467000013</v>
      </c>
      <c r="S21" s="401">
        <v>614942.92252000014</v>
      </c>
      <c r="T21" s="401">
        <v>813082.02385999984</v>
      </c>
      <c r="U21" s="401">
        <v>735782.89026000001</v>
      </c>
      <c r="V21" s="401">
        <v>1005602.16919</v>
      </c>
      <c r="W21" s="401">
        <v>740283.12476000004</v>
      </c>
      <c r="X21" s="401">
        <v>904574.01507999992</v>
      </c>
      <c r="Y21" s="401">
        <v>817508.81318000006</v>
      </c>
      <c r="Z21" s="401">
        <v>889765.91205000004</v>
      </c>
      <c r="AA21" s="401">
        <v>751785.07126</v>
      </c>
    </row>
    <row r="22" spans="2:27">
      <c r="B22" s="393" t="s">
        <v>77</v>
      </c>
      <c r="C22" s="394">
        <v>123.80587</v>
      </c>
      <c r="D22" s="394">
        <v>168.67455999999999</v>
      </c>
      <c r="E22" s="395">
        <v>53.1907</v>
      </c>
      <c r="F22" s="395">
        <v>49.056839999999994</v>
      </c>
      <c r="G22" s="395">
        <v>138.56620000000001</v>
      </c>
      <c r="H22" s="395">
        <v>187.97092999999998</v>
      </c>
      <c r="I22" s="395">
        <v>253.86606</v>
      </c>
      <c r="J22" s="395">
        <v>228.79107999999999</v>
      </c>
      <c r="K22" s="395">
        <v>83.426469999999995</v>
      </c>
      <c r="L22" s="395">
        <v>102.52517999999999</v>
      </c>
      <c r="M22" s="395">
        <v>0</v>
      </c>
      <c r="N22" s="395">
        <v>0</v>
      </c>
      <c r="O22" s="395">
        <v>126.04792</v>
      </c>
      <c r="P22" s="395">
        <v>316.81008000000003</v>
      </c>
      <c r="Q22" s="395">
        <v>227.08635000000001</v>
      </c>
      <c r="R22" s="395">
        <v>216.03144</v>
      </c>
      <c r="S22" s="395">
        <v>198.09345000000002</v>
      </c>
      <c r="T22" s="395">
        <v>200.54062999999999</v>
      </c>
      <c r="U22" s="395">
        <v>105.61235000000001</v>
      </c>
      <c r="V22" s="395">
        <v>321.07873999999998</v>
      </c>
      <c r="W22" s="395">
        <v>474.23059999999998</v>
      </c>
      <c r="X22" s="395">
        <v>551.24841000000004</v>
      </c>
      <c r="Y22" s="395">
        <v>470.14471999999995</v>
      </c>
      <c r="Z22" s="395">
        <v>393.71522999999996</v>
      </c>
      <c r="AA22" s="395">
        <v>539.04232999999999</v>
      </c>
    </row>
    <row r="23" spans="2:27">
      <c r="B23" s="393" t="s">
        <v>78</v>
      </c>
      <c r="C23" s="394">
        <v>5859.4101200000005</v>
      </c>
      <c r="D23" s="394">
        <v>4283.0976200000005</v>
      </c>
      <c r="E23" s="395">
        <v>4283.0976200000005</v>
      </c>
      <c r="F23" s="395">
        <v>4283.0976200000005</v>
      </c>
      <c r="G23" s="395">
        <v>4283.0976200000005</v>
      </c>
      <c r="H23" s="395">
        <v>4283.0976200000005</v>
      </c>
      <c r="I23" s="395">
        <v>4283.0976200000005</v>
      </c>
      <c r="J23" s="395">
        <v>4283.0976200000005</v>
      </c>
      <c r="K23" s="395">
        <v>4283.0976200000005</v>
      </c>
      <c r="L23" s="395">
        <v>4283.0976200000005</v>
      </c>
      <c r="M23" s="395">
        <v>4283.0976200000005</v>
      </c>
      <c r="N23" s="395">
        <v>4283.0976200000005</v>
      </c>
      <c r="O23" s="395">
        <v>4283.0976200000005</v>
      </c>
      <c r="P23" s="395">
        <v>4283.0976200000005</v>
      </c>
      <c r="Q23" s="395">
        <v>4283.0976200000005</v>
      </c>
      <c r="R23" s="395">
        <v>4283.0976200000005</v>
      </c>
      <c r="S23" s="395">
        <v>4283.0976200000005</v>
      </c>
      <c r="T23" s="395">
        <v>4283.0976200000005</v>
      </c>
      <c r="U23" s="395">
        <v>4283.0976200000005</v>
      </c>
      <c r="V23" s="395">
        <v>4283.0976200000005</v>
      </c>
      <c r="W23" s="395">
        <v>4283.0976200000005</v>
      </c>
      <c r="X23" s="395">
        <v>4283.0976200000005</v>
      </c>
      <c r="Y23" s="395">
        <v>4283.0976200000005</v>
      </c>
      <c r="Z23" s="395">
        <v>4283.0976200000005</v>
      </c>
      <c r="AA23" s="395">
        <v>4283.0976200000005</v>
      </c>
    </row>
    <row r="24" spans="2:27">
      <c r="B24" s="393" t="s">
        <v>79</v>
      </c>
      <c r="C24" s="394">
        <v>110860.04942</v>
      </c>
      <c r="D24" s="394">
        <v>114633.25309999999</v>
      </c>
      <c r="E24" s="395">
        <v>123956.22826</v>
      </c>
      <c r="F24" s="395">
        <v>124351.51015</v>
      </c>
      <c r="G24" s="395">
        <v>120685.65539</v>
      </c>
      <c r="H24" s="395">
        <v>120609.79819</v>
      </c>
      <c r="I24" s="395">
        <v>259926.35540999999</v>
      </c>
      <c r="J24" s="395">
        <v>258939.70205000002</v>
      </c>
      <c r="K24" s="395">
        <v>288116.51318999997</v>
      </c>
      <c r="L24" s="395">
        <v>287327.82162</v>
      </c>
      <c r="M24" s="395">
        <v>325177.00020999997</v>
      </c>
      <c r="N24" s="395">
        <v>330568.78521</v>
      </c>
      <c r="O24" s="395">
        <v>387566.38367000001</v>
      </c>
      <c r="P24" s="395">
        <v>387566.38364999997</v>
      </c>
      <c r="Q24" s="395">
        <v>474203.68566000002</v>
      </c>
      <c r="R24" s="395">
        <v>475932.42949000001</v>
      </c>
      <c r="S24" s="395">
        <v>610461.73145000008</v>
      </c>
      <c r="T24" s="395">
        <v>611497.00880999991</v>
      </c>
      <c r="U24" s="395">
        <v>731394.18028999993</v>
      </c>
      <c r="V24" s="395">
        <v>732261.26977000001</v>
      </c>
      <c r="W24" s="395">
        <v>735525.79654000001</v>
      </c>
      <c r="X24" s="395">
        <v>735525.79654000001</v>
      </c>
      <c r="Y24" s="395">
        <v>812755.57084000006</v>
      </c>
      <c r="Z24" s="395">
        <v>812755.57084000006</v>
      </c>
      <c r="AA24" s="395">
        <v>746962.9313099999</v>
      </c>
    </row>
    <row r="25" spans="2:27">
      <c r="B25" s="393" t="s">
        <v>54</v>
      </c>
      <c r="C25" s="394">
        <v>1010346.7398999999</v>
      </c>
      <c r="D25" s="394">
        <v>468248.89556999999</v>
      </c>
      <c r="E25" s="395">
        <v>0</v>
      </c>
      <c r="F25" s="395">
        <v>509339.56602999999</v>
      </c>
      <c r="G25" s="395">
        <v>0</v>
      </c>
      <c r="H25" s="395">
        <v>751870.17827000003</v>
      </c>
      <c r="I25" s="395">
        <v>0</v>
      </c>
      <c r="J25" s="395">
        <v>833581.22285999998</v>
      </c>
      <c r="K25" s="395">
        <v>0</v>
      </c>
      <c r="L25" s="395">
        <v>376098.18909</v>
      </c>
      <c r="M25" s="395">
        <v>0</v>
      </c>
      <c r="N25" s="395">
        <v>350835.09732999996</v>
      </c>
      <c r="O25" s="395">
        <v>0</v>
      </c>
      <c r="P25" s="395">
        <v>287196.92056</v>
      </c>
      <c r="Q25" s="395">
        <v>0</v>
      </c>
      <c r="R25" s="395">
        <v>230386.90612</v>
      </c>
      <c r="S25" s="395">
        <v>0</v>
      </c>
      <c r="T25" s="395">
        <v>197101.3768</v>
      </c>
      <c r="U25" s="395">
        <v>0</v>
      </c>
      <c r="V25" s="395">
        <v>268736.72305999999</v>
      </c>
      <c r="W25" s="395">
        <v>0</v>
      </c>
      <c r="X25" s="395">
        <v>164213.87250999999</v>
      </c>
      <c r="Y25" s="395">
        <v>0</v>
      </c>
      <c r="Z25" s="395">
        <v>72333.528359999997</v>
      </c>
      <c r="AA25" s="395"/>
    </row>
    <row r="26" spans="2:27" hidden="1">
      <c r="B26" s="393" t="s">
        <v>80</v>
      </c>
      <c r="C26" s="394">
        <v>0</v>
      </c>
      <c r="D26" s="394">
        <v>0</v>
      </c>
      <c r="E26" s="395">
        <v>0</v>
      </c>
      <c r="F26" s="395">
        <v>0</v>
      </c>
      <c r="G26" s="395">
        <v>0</v>
      </c>
      <c r="H26" s="395">
        <v>0</v>
      </c>
      <c r="I26" s="395">
        <v>0</v>
      </c>
      <c r="J26" s="395">
        <v>0</v>
      </c>
      <c r="K26" s="395">
        <v>0</v>
      </c>
      <c r="L26" s="395">
        <v>0</v>
      </c>
      <c r="M26" s="395">
        <v>0</v>
      </c>
      <c r="N26" s="395">
        <v>0</v>
      </c>
      <c r="O26" s="395">
        <v>0</v>
      </c>
      <c r="P26" s="395">
        <v>0</v>
      </c>
      <c r="Q26" s="395">
        <v>0</v>
      </c>
      <c r="R26" s="395">
        <v>0</v>
      </c>
      <c r="S26" s="395">
        <v>0</v>
      </c>
      <c r="T26" s="395">
        <v>0</v>
      </c>
      <c r="U26" s="395">
        <v>0</v>
      </c>
      <c r="V26" s="395">
        <v>0</v>
      </c>
      <c r="W26" s="395">
        <v>0</v>
      </c>
      <c r="X26" s="395"/>
      <c r="Y26" s="395">
        <v>0</v>
      </c>
      <c r="Z26" s="395"/>
      <c r="AA26" s="395"/>
    </row>
    <row r="27" spans="2:27" hidden="1">
      <c r="B27" s="393" t="s">
        <v>81</v>
      </c>
      <c r="C27" s="394">
        <v>0</v>
      </c>
      <c r="D27" s="394">
        <v>0</v>
      </c>
      <c r="E27" s="395">
        <v>0</v>
      </c>
      <c r="F27" s="395">
        <v>0</v>
      </c>
      <c r="G27" s="395">
        <v>0</v>
      </c>
      <c r="H27" s="395">
        <v>0</v>
      </c>
      <c r="I27" s="395">
        <v>0</v>
      </c>
      <c r="J27" s="395">
        <v>0</v>
      </c>
      <c r="K27" s="395">
        <v>0</v>
      </c>
      <c r="L27" s="395">
        <v>0</v>
      </c>
      <c r="M27" s="395">
        <v>0</v>
      </c>
      <c r="N27" s="395">
        <v>0</v>
      </c>
      <c r="O27" s="395">
        <v>0</v>
      </c>
      <c r="P27" s="395">
        <v>0</v>
      </c>
      <c r="Q27" s="395">
        <v>0</v>
      </c>
      <c r="R27" s="395">
        <v>0</v>
      </c>
      <c r="S27" s="395">
        <v>0</v>
      </c>
      <c r="T27" s="395">
        <v>0</v>
      </c>
      <c r="U27" s="395">
        <v>0</v>
      </c>
      <c r="V27" s="395">
        <v>0</v>
      </c>
      <c r="W27" s="395">
        <v>0</v>
      </c>
      <c r="X27" s="395"/>
      <c r="Y27" s="395">
        <v>0</v>
      </c>
      <c r="Z27" s="395"/>
      <c r="AA27" s="395"/>
    </row>
    <row r="28" spans="2:27" hidden="1">
      <c r="B28" s="393" t="s">
        <v>82</v>
      </c>
      <c r="C28" s="394">
        <v>0</v>
      </c>
      <c r="D28" s="394">
        <v>0</v>
      </c>
      <c r="E28" s="395">
        <v>0</v>
      </c>
      <c r="F28" s="395">
        <v>0</v>
      </c>
      <c r="G28" s="395">
        <v>0</v>
      </c>
      <c r="H28" s="395">
        <v>0</v>
      </c>
      <c r="I28" s="395">
        <v>0</v>
      </c>
      <c r="J28" s="395">
        <v>0</v>
      </c>
      <c r="K28" s="395">
        <v>0</v>
      </c>
      <c r="L28" s="395">
        <v>0</v>
      </c>
      <c r="M28" s="395">
        <v>0</v>
      </c>
      <c r="N28" s="395">
        <v>0</v>
      </c>
      <c r="O28" s="395">
        <v>0</v>
      </c>
      <c r="P28" s="395">
        <v>0</v>
      </c>
      <c r="Q28" s="395">
        <v>0</v>
      </c>
      <c r="R28" s="395">
        <v>0</v>
      </c>
      <c r="S28" s="395">
        <v>0</v>
      </c>
      <c r="T28" s="395">
        <v>0</v>
      </c>
      <c r="U28" s="395">
        <v>0</v>
      </c>
      <c r="V28" s="395">
        <v>0</v>
      </c>
      <c r="W28" s="395">
        <v>0</v>
      </c>
      <c r="X28" s="395"/>
      <c r="Y28" s="395">
        <v>0</v>
      </c>
      <c r="Z28" s="395"/>
      <c r="AA28" s="395"/>
    </row>
    <row r="29" spans="2:27">
      <c r="B29" s="399" t="s">
        <v>83</v>
      </c>
      <c r="C29" s="400">
        <v>31055.95566</v>
      </c>
      <c r="D29" s="400">
        <v>61636.607200000006</v>
      </c>
      <c r="E29" s="401">
        <v>69983.322579999993</v>
      </c>
      <c r="F29" s="401">
        <v>72122.374400000001</v>
      </c>
      <c r="G29" s="401">
        <v>71428.085359999997</v>
      </c>
      <c r="H29" s="401">
        <v>101225.39343000001</v>
      </c>
      <c r="I29" s="401">
        <v>116002.25044</v>
      </c>
      <c r="J29" s="401">
        <v>153215.07703000001</v>
      </c>
      <c r="K29" s="401">
        <v>156374.9816</v>
      </c>
      <c r="L29" s="401">
        <v>178772.64350999999</v>
      </c>
      <c r="M29" s="401">
        <v>199905.62513</v>
      </c>
      <c r="N29" s="401">
        <v>201252.04594000001</v>
      </c>
      <c r="O29" s="401">
        <v>198852.33975000001</v>
      </c>
      <c r="P29" s="401">
        <v>220013.32020999998</v>
      </c>
      <c r="Q29" s="401">
        <v>224573.76387</v>
      </c>
      <c r="R29" s="401">
        <v>222546.31140999999</v>
      </c>
      <c r="S29" s="401">
        <v>230111.42484999998</v>
      </c>
      <c r="T29" s="401">
        <v>265292.31362999999</v>
      </c>
      <c r="U29" s="401">
        <v>276050.17796000006</v>
      </c>
      <c r="V29" s="401">
        <v>272488.63069000002</v>
      </c>
      <c r="W29" s="401">
        <v>228701.58215999999</v>
      </c>
      <c r="X29" s="401">
        <v>227917.94960000002</v>
      </c>
      <c r="Y29" s="401">
        <v>212422.78895000002</v>
      </c>
      <c r="Z29" s="401">
        <v>352693.88934999995</v>
      </c>
      <c r="AA29" s="401">
        <v>236080.69944999999</v>
      </c>
    </row>
    <row r="30" spans="2:27">
      <c r="B30" s="393" t="s">
        <v>455</v>
      </c>
      <c r="C30" s="394">
        <v>0</v>
      </c>
      <c r="D30" s="394">
        <v>0</v>
      </c>
      <c r="E30" s="395">
        <v>0</v>
      </c>
      <c r="F30" s="395">
        <v>72122.374400000001</v>
      </c>
      <c r="G30" s="395">
        <v>71974.061470000001</v>
      </c>
      <c r="H30" s="395">
        <v>101225.39343</v>
      </c>
      <c r="I30" s="395">
        <v>116002.25044</v>
      </c>
      <c r="J30" s="395">
        <f>153215077.03/1000</f>
        <v>153215.07703000001</v>
      </c>
      <c r="K30" s="395">
        <v>156374.9816</v>
      </c>
      <c r="L30" s="395">
        <v>178772.64350999999</v>
      </c>
      <c r="M30" s="395">
        <v>199905.62513</v>
      </c>
      <c r="N30" s="395">
        <v>201252.04594000001</v>
      </c>
      <c r="O30" s="395">
        <v>198463.74403999999</v>
      </c>
      <c r="P30" s="395">
        <v>215845.76275999998</v>
      </c>
      <c r="Q30" s="395">
        <v>215856.15750999999</v>
      </c>
      <c r="R30" s="395">
        <v>213551.74906</v>
      </c>
      <c r="S30" s="395">
        <v>214159.54493</v>
      </c>
      <c r="T30" s="395">
        <v>238137.43591</v>
      </c>
      <c r="U30" s="395">
        <v>240014.07768000002</v>
      </c>
      <c r="V30" s="395">
        <v>237333.87406</v>
      </c>
      <c r="W30" s="395">
        <v>189488.73334999999</v>
      </c>
      <c r="X30" s="395">
        <v>188662.77955000001</v>
      </c>
      <c r="Y30" s="395">
        <v>187840.94780000002</v>
      </c>
      <c r="Z30" s="395">
        <v>317607.35307000001</v>
      </c>
      <c r="AA30" s="395">
        <v>231987.89881000001</v>
      </c>
    </row>
    <row r="31" spans="2:27">
      <c r="B31" s="393" t="s">
        <v>84</v>
      </c>
      <c r="C31" s="394">
        <v>0</v>
      </c>
      <c r="D31" s="394">
        <v>7383.3230400000002</v>
      </c>
      <c r="E31" s="395">
        <v>7215.3292199999996</v>
      </c>
      <c r="F31" s="395">
        <v>7071.5916900000002</v>
      </c>
      <c r="G31" s="395">
        <v>6896.7006100000008</v>
      </c>
      <c r="H31" s="395">
        <v>13949.65798</v>
      </c>
      <c r="I31" s="395">
        <v>13596.435939999999</v>
      </c>
      <c r="J31" s="395">
        <v>13166.06862</v>
      </c>
      <c r="K31" s="395">
        <v>13834.0026</v>
      </c>
      <c r="L31" s="395">
        <v>20129.985949999998</v>
      </c>
      <c r="M31" s="395">
        <v>19115.102500000001</v>
      </c>
      <c r="N31" s="395">
        <v>17605.86536</v>
      </c>
      <c r="O31" s="395">
        <v>18083.554929999998</v>
      </c>
      <c r="P31" s="395">
        <v>23224.970989999998</v>
      </c>
      <c r="Q31" s="395">
        <v>22338.53541</v>
      </c>
      <c r="R31" s="395">
        <v>20226.025000000001</v>
      </c>
      <c r="S31" s="395">
        <v>19425.683989999998</v>
      </c>
      <c r="T31" s="395">
        <v>23202.67136</v>
      </c>
      <c r="U31" s="395">
        <v>22123.237730000001</v>
      </c>
      <c r="V31" s="395">
        <v>21043.804100000001</v>
      </c>
      <c r="W31" s="395">
        <v>3339.8705299999997</v>
      </c>
      <c r="X31" s="395">
        <v>2932.5928399999998</v>
      </c>
      <c r="Y31" s="395">
        <v>2525.3151499999999</v>
      </c>
      <c r="Z31" s="395">
        <v>2118.03746</v>
      </c>
      <c r="AA31" s="395"/>
    </row>
    <row r="32" spans="2:27">
      <c r="B32" s="393" t="s">
        <v>437</v>
      </c>
      <c r="C32" s="394">
        <v>0</v>
      </c>
      <c r="D32" s="394">
        <v>0</v>
      </c>
      <c r="E32" s="395">
        <v>0</v>
      </c>
      <c r="F32" s="395">
        <v>0</v>
      </c>
      <c r="G32" s="395">
        <v>26.27298</v>
      </c>
      <c r="H32" s="395">
        <v>1349.9139599999999</v>
      </c>
      <c r="I32" s="395">
        <v>1097.6474599999999</v>
      </c>
      <c r="J32" s="395">
        <v>1043.5903499999999</v>
      </c>
      <c r="K32" s="395">
        <v>1022.82492</v>
      </c>
      <c r="L32" s="395">
        <v>1512.9576599999998</v>
      </c>
      <c r="M32" s="395">
        <v>2618.2293999999997</v>
      </c>
      <c r="N32" s="395">
        <v>2464.6453300000003</v>
      </c>
      <c r="O32" s="395">
        <v>2490.4756699999998</v>
      </c>
      <c r="P32" s="395">
        <v>4398.6780599999993</v>
      </c>
      <c r="Q32" s="395">
        <v>4409.3712999999998</v>
      </c>
      <c r="R32" s="395">
        <v>4277.4603799999995</v>
      </c>
      <c r="S32" s="395">
        <v>4221.30375</v>
      </c>
      <c r="T32" s="395">
        <v>19371.338660000001</v>
      </c>
      <c r="U32" s="395">
        <v>22977.629300000001</v>
      </c>
      <c r="V32" s="395">
        <v>21213.08397</v>
      </c>
      <c r="W32" s="395">
        <v>3917.105</v>
      </c>
      <c r="X32" s="395">
        <v>3532.60664</v>
      </c>
      <c r="Y32" s="395">
        <v>3148.1082799999999</v>
      </c>
      <c r="Z32" s="395">
        <v>2763.6099199999999</v>
      </c>
      <c r="AA32" s="395">
        <v>2985.8300199999999</v>
      </c>
    </row>
    <row r="33" spans="2:27">
      <c r="B33" s="393" t="s">
        <v>430</v>
      </c>
      <c r="C33" s="394">
        <v>0</v>
      </c>
      <c r="D33" s="394">
        <v>0</v>
      </c>
      <c r="E33" s="395">
        <v>0</v>
      </c>
      <c r="F33" s="395">
        <v>144.69483</v>
      </c>
      <c r="G33" s="395">
        <v>145</v>
      </c>
      <c r="H33" s="395">
        <v>252.47220999999999</v>
      </c>
      <c r="I33" s="395">
        <v>252.47220999999999</v>
      </c>
      <c r="J33" s="395">
        <v>215.28760999999997</v>
      </c>
      <c r="K33" s="395">
        <v>215.28760999999997</v>
      </c>
      <c r="L33" s="395">
        <v>299.60122999999999</v>
      </c>
      <c r="M33" s="395">
        <v>787.31485999999995</v>
      </c>
      <c r="N33" s="395">
        <v>841.03079000000002</v>
      </c>
      <c r="O33" s="395">
        <v>830.25013000000001</v>
      </c>
      <c r="P33" s="395">
        <v>994.07647999999995</v>
      </c>
      <c r="Q33" s="395">
        <v>1112.7173400000001</v>
      </c>
      <c r="R33" s="395">
        <v>0</v>
      </c>
      <c r="S33" s="395">
        <v>0</v>
      </c>
      <c r="T33" s="395">
        <v>0</v>
      </c>
      <c r="U33" s="395">
        <v>0</v>
      </c>
      <c r="V33" s="395">
        <v>0</v>
      </c>
      <c r="W33" s="395">
        <v>0</v>
      </c>
      <c r="X33" s="395">
        <v>0</v>
      </c>
      <c r="Y33" s="395">
        <v>0</v>
      </c>
      <c r="Z33" s="395">
        <v>0</v>
      </c>
      <c r="AA33" s="395"/>
    </row>
    <row r="34" spans="2:27">
      <c r="B34" s="393" t="s">
        <v>85</v>
      </c>
      <c r="C34" s="394">
        <v>31055.95566</v>
      </c>
      <c r="D34" s="394">
        <v>46023.600689999999</v>
      </c>
      <c r="E34" s="395">
        <v>57688.424030000002</v>
      </c>
      <c r="F34" s="395">
        <v>63455.794840000002</v>
      </c>
      <c r="G34" s="395">
        <v>63455.794840000002</v>
      </c>
      <c r="H34" s="395">
        <v>84043.867629999993</v>
      </c>
      <c r="I34" s="395">
        <v>94470.52870000001</v>
      </c>
      <c r="J34" s="395">
        <v>137610.49881999998</v>
      </c>
      <c r="K34" s="395">
        <v>140346.00107</v>
      </c>
      <c r="L34" s="395">
        <v>156091.87758999999</v>
      </c>
      <c r="M34" s="395">
        <v>167493.12981000001</v>
      </c>
      <c r="N34" s="395">
        <v>179868.00486000002</v>
      </c>
      <c r="O34" s="395">
        <v>177059.4633</v>
      </c>
      <c r="P34" s="395">
        <v>187228.03722999999</v>
      </c>
      <c r="Q34" s="395">
        <v>187995.53346999999</v>
      </c>
      <c r="R34" s="395">
        <v>189048.26368999999</v>
      </c>
      <c r="S34" s="395">
        <v>190512.55718</v>
      </c>
      <c r="T34" s="395">
        <v>195563.42588999998</v>
      </c>
      <c r="U34" s="395">
        <v>194913.21064999999</v>
      </c>
      <c r="V34" s="395">
        <v>195076.98599000002</v>
      </c>
      <c r="W34" s="395">
        <v>182231.75782</v>
      </c>
      <c r="X34" s="395">
        <v>182197.58007</v>
      </c>
      <c r="Y34" s="395">
        <v>182167.52437</v>
      </c>
      <c r="Z34" s="395">
        <v>312725.70568999997</v>
      </c>
      <c r="AA34" s="395">
        <v>229002.06878999999</v>
      </c>
    </row>
    <row r="35" spans="2:27">
      <c r="B35" s="393" t="s">
        <v>574</v>
      </c>
      <c r="C35" s="394">
        <v>0</v>
      </c>
      <c r="D35" s="394">
        <v>8229.6834799999997</v>
      </c>
      <c r="E35" s="395">
        <v>5079.5693300000003</v>
      </c>
      <c r="F35" s="395">
        <v>0</v>
      </c>
      <c r="G35" s="395">
        <v>0</v>
      </c>
      <c r="H35" s="395">
        <v>0</v>
      </c>
      <c r="I35" s="395">
        <v>5212.78856</v>
      </c>
      <c r="J35" s="395">
        <v>0</v>
      </c>
      <c r="K35" s="395">
        <v>0</v>
      </c>
      <c r="L35" s="395">
        <v>0</v>
      </c>
      <c r="M35" s="395">
        <v>0</v>
      </c>
      <c r="N35" s="395">
        <v>0</v>
      </c>
      <c r="O35" s="395">
        <v>388.59571</v>
      </c>
      <c r="P35" s="395">
        <v>4167.5574500000002</v>
      </c>
      <c r="Q35" s="395">
        <v>8717.6063599999998</v>
      </c>
      <c r="R35" s="395">
        <v>8994.5623500000002</v>
      </c>
      <c r="S35" s="395">
        <v>15951.879919999999</v>
      </c>
      <c r="T35" s="395">
        <v>27154.87772</v>
      </c>
      <c r="U35" s="395">
        <v>36036.100279999999</v>
      </c>
      <c r="V35" s="395">
        <v>35154.756630000003</v>
      </c>
      <c r="W35" s="395">
        <v>39212.848810000003</v>
      </c>
      <c r="X35" s="395">
        <v>39255.170050000001</v>
      </c>
      <c r="Y35" s="395">
        <v>24581.84115</v>
      </c>
      <c r="Z35" s="395">
        <v>35087</v>
      </c>
      <c r="AA35" s="395">
        <v>4092.8006399999999</v>
      </c>
    </row>
    <row r="36" spans="2:27">
      <c r="B36" s="393" t="s">
        <v>431</v>
      </c>
      <c r="C36" s="394"/>
      <c r="D36" s="394"/>
      <c r="E36" s="395"/>
      <c r="F36" s="395">
        <v>1450.29304</v>
      </c>
      <c r="G36" s="395">
        <v>1450.29304</v>
      </c>
      <c r="H36" s="395">
        <v>1629.4816499999999</v>
      </c>
      <c r="I36" s="395">
        <v>1372.3775700000001</v>
      </c>
      <c r="J36" s="395">
        <v>1179.6316299999999</v>
      </c>
      <c r="K36" s="395">
        <v>956.86540000000002</v>
      </c>
      <c r="L36" s="395">
        <v>738.22106999999994</v>
      </c>
      <c r="M36" s="395">
        <v>521.75837000000001</v>
      </c>
      <c r="N36" s="395">
        <v>472.49960999999996</v>
      </c>
      <c r="O36" s="395">
        <v>0</v>
      </c>
      <c r="P36" s="395">
        <v>0</v>
      </c>
      <c r="Q36" s="395">
        <v>0</v>
      </c>
      <c r="R36" s="395">
        <v>0</v>
      </c>
      <c r="S36" s="395">
        <v>0</v>
      </c>
      <c r="T36" s="395">
        <v>0</v>
      </c>
      <c r="U36" s="395">
        <v>0</v>
      </c>
      <c r="V36" s="395">
        <v>0</v>
      </c>
      <c r="W36" s="395">
        <v>0</v>
      </c>
      <c r="X36" s="395">
        <v>0</v>
      </c>
      <c r="Y36" s="395">
        <v>0</v>
      </c>
      <c r="Z36" s="395"/>
      <c r="AA36" s="395"/>
    </row>
    <row r="37" spans="2:27">
      <c r="B37" s="393" t="s">
        <v>533</v>
      </c>
      <c r="C37" s="394">
        <v>0</v>
      </c>
      <c r="D37" s="394">
        <v>0</v>
      </c>
      <c r="E37" s="395">
        <v>0</v>
      </c>
      <c r="F37" s="395">
        <v>0</v>
      </c>
      <c r="G37" s="395">
        <v>0</v>
      </c>
      <c r="H37" s="395">
        <v>0</v>
      </c>
      <c r="I37" s="395">
        <v>0</v>
      </c>
      <c r="J37" s="395">
        <v>0</v>
      </c>
      <c r="K37" s="395">
        <v>0</v>
      </c>
      <c r="L37" s="395">
        <v>0</v>
      </c>
      <c r="M37" s="395">
        <v>9370.090189999999</v>
      </c>
      <c r="N37" s="395">
        <v>0</v>
      </c>
      <c r="O37" s="395">
        <v>0</v>
      </c>
      <c r="P37" s="395">
        <v>0</v>
      </c>
      <c r="Q37" s="395">
        <v>0</v>
      </c>
      <c r="R37" s="395">
        <v>0</v>
      </c>
      <c r="S37" s="395">
        <v>0</v>
      </c>
      <c r="T37" s="395">
        <v>0</v>
      </c>
      <c r="U37" s="395">
        <v>0</v>
      </c>
      <c r="V37" s="395">
        <v>0</v>
      </c>
      <c r="W37" s="395">
        <v>0</v>
      </c>
      <c r="X37" s="395">
        <v>0</v>
      </c>
      <c r="Y37" s="395">
        <v>0</v>
      </c>
      <c r="Z37" s="395">
        <v>0</v>
      </c>
      <c r="AA37" s="395"/>
    </row>
    <row r="38" spans="2:27">
      <c r="B38" s="402" t="s">
        <v>86</v>
      </c>
      <c r="C38" s="403">
        <v>0</v>
      </c>
      <c r="D38" s="403">
        <v>0</v>
      </c>
      <c r="E38" s="404">
        <v>0</v>
      </c>
      <c r="F38" s="404">
        <v>0</v>
      </c>
      <c r="G38" s="404">
        <v>0</v>
      </c>
      <c r="H38" s="404">
        <v>0</v>
      </c>
      <c r="I38" s="404">
        <v>0</v>
      </c>
      <c r="J38" s="404">
        <v>0</v>
      </c>
      <c r="K38" s="404">
        <v>0</v>
      </c>
      <c r="L38" s="404">
        <v>0</v>
      </c>
      <c r="M38" s="404">
        <v>0</v>
      </c>
      <c r="N38" s="404">
        <v>0</v>
      </c>
      <c r="O38" s="404">
        <v>0</v>
      </c>
      <c r="P38" s="404">
        <v>0</v>
      </c>
      <c r="Q38" s="404">
        <v>0</v>
      </c>
      <c r="R38" s="404">
        <v>0</v>
      </c>
      <c r="S38" s="404">
        <v>0</v>
      </c>
      <c r="T38" s="404">
        <v>0</v>
      </c>
      <c r="U38" s="404">
        <v>0</v>
      </c>
      <c r="V38" s="404">
        <v>0</v>
      </c>
      <c r="W38" s="404">
        <v>0</v>
      </c>
      <c r="X38" s="404">
        <v>0</v>
      </c>
      <c r="Y38" s="404">
        <v>0</v>
      </c>
      <c r="Z38" s="404">
        <v>0</v>
      </c>
      <c r="AA38" s="404"/>
    </row>
    <row r="39" spans="2:27">
      <c r="B39" s="338"/>
      <c r="C39" s="339"/>
      <c r="D39" s="339"/>
      <c r="E39" s="363"/>
      <c r="F39" s="363"/>
      <c r="G39" s="363"/>
      <c r="H39" s="363"/>
      <c r="I39" s="363"/>
      <c r="J39" s="363"/>
      <c r="K39" s="363"/>
      <c r="L39" s="363"/>
      <c r="M39" s="363"/>
      <c r="N39" s="363"/>
      <c r="O39" s="363"/>
      <c r="P39" s="363"/>
      <c r="Q39" s="363"/>
      <c r="R39" s="363"/>
      <c r="S39" s="363"/>
      <c r="T39" s="363"/>
      <c r="U39" s="363"/>
      <c r="V39" s="363"/>
      <c r="W39" s="363"/>
      <c r="X39" s="363"/>
      <c r="Y39" s="363"/>
      <c r="Z39" s="363"/>
      <c r="AA39" s="363"/>
    </row>
    <row r="40" spans="2:27">
      <c r="B40" s="334" t="s">
        <v>58</v>
      </c>
      <c r="C40" s="335">
        <v>0</v>
      </c>
      <c r="D40" s="335">
        <v>0</v>
      </c>
      <c r="E40" s="335">
        <v>0</v>
      </c>
      <c r="F40" s="362">
        <v>0</v>
      </c>
      <c r="G40" s="362">
        <v>0</v>
      </c>
      <c r="H40" s="362">
        <v>0</v>
      </c>
      <c r="I40" s="362">
        <v>0</v>
      </c>
      <c r="J40" s="362">
        <v>0</v>
      </c>
      <c r="K40" s="362">
        <v>0</v>
      </c>
      <c r="L40" s="362">
        <v>0</v>
      </c>
      <c r="M40" s="362">
        <v>0</v>
      </c>
      <c r="N40" s="362">
        <v>0</v>
      </c>
      <c r="O40" s="362">
        <v>0</v>
      </c>
      <c r="P40" s="362">
        <v>0</v>
      </c>
      <c r="Q40" s="362">
        <v>0</v>
      </c>
      <c r="R40" s="362">
        <v>0</v>
      </c>
      <c r="S40" s="362">
        <v>0</v>
      </c>
      <c r="T40" s="362">
        <v>0</v>
      </c>
      <c r="U40" s="362">
        <v>0</v>
      </c>
      <c r="V40" s="362">
        <v>0</v>
      </c>
      <c r="W40" s="362">
        <v>0</v>
      </c>
      <c r="X40" s="362">
        <v>0</v>
      </c>
      <c r="Y40" s="362">
        <v>0</v>
      </c>
      <c r="Z40" s="362">
        <v>0</v>
      </c>
      <c r="AA40" s="362">
        <v>56326.952469999997</v>
      </c>
    </row>
    <row r="41" spans="2:27">
      <c r="B41" s="61"/>
      <c r="C41" s="62"/>
      <c r="D41" s="62"/>
      <c r="E41" s="62"/>
      <c r="F41" s="62"/>
      <c r="G41" s="62"/>
      <c r="H41" s="62"/>
      <c r="I41" s="62"/>
      <c r="J41" s="62"/>
    </row>
    <row r="42" spans="2:27">
      <c r="B42" s="68" t="s">
        <v>445</v>
      </c>
      <c r="C42" s="70" t="str">
        <f t="shared" ref="C42:Y42" si="0">C5</f>
        <v>Dez13</v>
      </c>
      <c r="D42" s="70" t="str">
        <f t="shared" si="0"/>
        <v>Mar14</v>
      </c>
      <c r="E42" s="70" t="str">
        <f t="shared" si="0"/>
        <v>Jun14</v>
      </c>
      <c r="F42" s="70" t="str">
        <f t="shared" si="0"/>
        <v>Set14</v>
      </c>
      <c r="G42" s="70" t="str">
        <f t="shared" si="0"/>
        <v>Dez14</v>
      </c>
      <c r="H42" s="70" t="str">
        <f t="shared" si="0"/>
        <v>Mar15</v>
      </c>
      <c r="I42" s="70" t="str">
        <f t="shared" si="0"/>
        <v>Jun15</v>
      </c>
      <c r="J42" s="70" t="str">
        <f t="shared" si="0"/>
        <v>Set15</v>
      </c>
      <c r="K42" s="70" t="str">
        <f t="shared" si="0"/>
        <v>Dez15</v>
      </c>
      <c r="L42" s="70" t="str">
        <f t="shared" si="0"/>
        <v>Mar16</v>
      </c>
      <c r="M42" s="70" t="str">
        <f t="shared" si="0"/>
        <v>Jun16</v>
      </c>
      <c r="N42" s="70" t="str">
        <f t="shared" si="0"/>
        <v>Set16</v>
      </c>
      <c r="O42" s="70" t="str">
        <f t="shared" si="0"/>
        <v>Dez16</v>
      </c>
      <c r="P42" s="70" t="str">
        <f t="shared" si="0"/>
        <v>Mar17</v>
      </c>
      <c r="Q42" s="70" t="str">
        <f t="shared" si="0"/>
        <v>Jun17</v>
      </c>
      <c r="R42" s="70" t="str">
        <f t="shared" si="0"/>
        <v>Set17</v>
      </c>
      <c r="S42" s="70" t="str">
        <f t="shared" si="0"/>
        <v>Dez17</v>
      </c>
      <c r="T42" s="70" t="str">
        <f t="shared" si="0"/>
        <v>Mar18</v>
      </c>
      <c r="U42" s="70" t="str">
        <f t="shared" si="0"/>
        <v>Jun18</v>
      </c>
      <c r="V42" s="70" t="str">
        <f t="shared" si="0"/>
        <v>Set18</v>
      </c>
      <c r="W42" s="70" t="str">
        <f t="shared" si="0"/>
        <v>Dez18</v>
      </c>
      <c r="X42" s="70" t="str">
        <f t="shared" si="0"/>
        <v>Mar19</v>
      </c>
      <c r="Y42" s="70" t="str">
        <f t="shared" si="0"/>
        <v>Jun19</v>
      </c>
      <c r="Z42" s="70" t="str">
        <f t="shared" ref="Z42:AA42" si="1">Z5</f>
        <v>Set19</v>
      </c>
      <c r="AA42" s="70" t="str">
        <f t="shared" si="1"/>
        <v>Dez19</v>
      </c>
    </row>
    <row r="43" spans="2:27">
      <c r="B43" s="330" t="s">
        <v>87</v>
      </c>
      <c r="C43" s="331">
        <v>4335103.0621400001</v>
      </c>
      <c r="D43" s="331">
        <v>4410118.0427200003</v>
      </c>
      <c r="E43" s="360">
        <v>4515084.9360800004</v>
      </c>
      <c r="F43" s="360">
        <v>4553012.8737999992</v>
      </c>
      <c r="G43" s="360">
        <v>4598677.2851599995</v>
      </c>
      <c r="H43" s="360">
        <v>4386140.0045400001</v>
      </c>
      <c r="I43" s="360">
        <v>3412749.3858699999</v>
      </c>
      <c r="J43" s="360">
        <f>SUM(J44:J46)</f>
        <v>2777150.9982000003</v>
      </c>
      <c r="K43" s="360">
        <v>2638202.4805199997</v>
      </c>
      <c r="L43" s="360">
        <v>2544840.1012799996</v>
      </c>
      <c r="M43" s="360">
        <v>2577607.3402799997</v>
      </c>
      <c r="N43" s="360">
        <v>2650741.4978100001</v>
      </c>
      <c r="O43" s="360">
        <v>2627424.49566</v>
      </c>
      <c r="P43" s="360">
        <v>2247106.1548200003</v>
      </c>
      <c r="Q43" s="360">
        <f>SUM(Q44:Q46)</f>
        <v>1986944.56051</v>
      </c>
      <c r="R43" s="360">
        <v>1804584.02566</v>
      </c>
      <c r="S43" s="360">
        <v>1738627.0371700001</v>
      </c>
      <c r="T43" s="360">
        <v>1554313.7585699998</v>
      </c>
      <c r="U43" s="360">
        <v>1360796.91212</v>
      </c>
      <c r="V43" s="360">
        <v>1360796.784</v>
      </c>
      <c r="W43" s="360">
        <v>1172593.70101</v>
      </c>
      <c r="X43" s="360">
        <v>1158460</v>
      </c>
      <c r="Y43" s="360">
        <v>1127891.6256300001</v>
      </c>
      <c r="Z43" s="360">
        <v>1129327.4003099999</v>
      </c>
      <c r="AA43" s="360">
        <v>1710741.8849800001</v>
      </c>
    </row>
    <row r="44" spans="2:27">
      <c r="B44" s="340" t="s">
        <v>88</v>
      </c>
      <c r="C44" s="337">
        <v>4036439.0184800001</v>
      </c>
      <c r="D44" s="337">
        <v>4131809.1198400003</v>
      </c>
      <c r="E44" s="363">
        <v>4164583.0764099997</v>
      </c>
      <c r="F44" s="363">
        <v>4251190.1293700002</v>
      </c>
      <c r="G44" s="363">
        <v>4313056.9056700002</v>
      </c>
      <c r="H44" s="363">
        <v>4107015.9456799999</v>
      </c>
      <c r="I44" s="363">
        <v>3154661.0201900001</v>
      </c>
      <c r="J44" s="363">
        <v>2615046.72352</v>
      </c>
      <c r="K44" s="363">
        <v>2469431.19882</v>
      </c>
      <c r="L44" s="363">
        <v>2317067.3642699998</v>
      </c>
      <c r="M44" s="363">
        <v>2375955.12897</v>
      </c>
      <c r="N44" s="363">
        <v>2332454.91267</v>
      </c>
      <c r="O44" s="363">
        <v>2314532.1900399998</v>
      </c>
      <c r="P44" s="363">
        <v>2031189</v>
      </c>
      <c r="Q44" s="363">
        <v>1774078.2516099999</v>
      </c>
      <c r="R44" s="363">
        <v>1602431.3012699999</v>
      </c>
      <c r="S44" s="363">
        <v>1530805.3742799999</v>
      </c>
      <c r="T44" s="363">
        <v>1342339.70854</v>
      </c>
      <c r="U44" s="363">
        <v>1144930.18558</v>
      </c>
      <c r="V44" s="363">
        <v>1084281.64799</v>
      </c>
      <c r="W44" s="363">
        <v>900572.43501000002</v>
      </c>
      <c r="X44" s="363">
        <v>842608.68491999991</v>
      </c>
      <c r="Y44" s="363">
        <v>837798.92567999999</v>
      </c>
      <c r="Z44" s="363">
        <v>857277.97204999998</v>
      </c>
      <c r="AA44" s="363">
        <v>1203579.3382300001</v>
      </c>
    </row>
    <row r="45" spans="2:27">
      <c r="B45" s="340" t="s">
        <v>89</v>
      </c>
      <c r="C45" s="337">
        <v>154233.75011000002</v>
      </c>
      <c r="D45" s="337">
        <v>133303.95843</v>
      </c>
      <c r="E45" s="363">
        <v>205496.89522000001</v>
      </c>
      <c r="F45" s="363">
        <v>154371.72061000002</v>
      </c>
      <c r="G45" s="363">
        <v>138169.35566999999</v>
      </c>
      <c r="H45" s="363">
        <v>121431.37695000001</v>
      </c>
      <c r="I45" s="363">
        <v>100395.68376999999</v>
      </c>
      <c r="J45" s="363">
        <v>95297.027230000007</v>
      </c>
      <c r="K45" s="363">
        <v>101964.03425</v>
      </c>
      <c r="L45" s="363">
        <v>123205.19504000001</v>
      </c>
      <c r="M45" s="363">
        <v>97084.669340000008</v>
      </c>
      <c r="N45" s="363">
        <v>129769.24498999999</v>
      </c>
      <c r="O45" s="363">
        <v>124374.96547</v>
      </c>
      <c r="P45" s="363">
        <v>51388.050750000002</v>
      </c>
      <c r="Q45" s="363">
        <v>43080.959820000004</v>
      </c>
      <c r="R45" s="363">
        <v>41792.425689999996</v>
      </c>
      <c r="S45" s="363">
        <v>47461.36419</v>
      </c>
      <c r="T45" s="363">
        <v>46897.66893</v>
      </c>
      <c r="U45" s="363">
        <v>50790.345439999997</v>
      </c>
      <c r="V45" s="363">
        <v>60581.512109999996</v>
      </c>
      <c r="W45" s="363">
        <v>78192.396900000007</v>
      </c>
      <c r="X45" s="363">
        <v>66579.429959999994</v>
      </c>
      <c r="Y45" s="363">
        <v>40820.907700000003</v>
      </c>
      <c r="Z45" s="363">
        <v>85877.037389999998</v>
      </c>
      <c r="AA45" s="363">
        <v>320990.15587999998</v>
      </c>
    </row>
    <row r="46" spans="2:27">
      <c r="B46" s="340" t="s">
        <v>90</v>
      </c>
      <c r="C46" s="337">
        <v>144430.29355</v>
      </c>
      <c r="D46" s="337">
        <v>145004.96445</v>
      </c>
      <c r="E46" s="363">
        <v>145004.96445</v>
      </c>
      <c r="F46" s="363">
        <v>147451.02382</v>
      </c>
      <c r="G46" s="363">
        <v>147451.02382</v>
      </c>
      <c r="H46" s="363">
        <v>157692.68190999998</v>
      </c>
      <c r="I46" s="363">
        <v>157692.68190999998</v>
      </c>
      <c r="J46" s="363">
        <v>66807.24745000001</v>
      </c>
      <c r="K46" s="363">
        <v>66807.24745000001</v>
      </c>
      <c r="L46" s="363">
        <v>104567.54197000001</v>
      </c>
      <c r="M46" s="363">
        <v>104567.54197000001</v>
      </c>
      <c r="N46" s="363">
        <v>188517.34015</v>
      </c>
      <c r="O46" s="363">
        <v>188517.34015</v>
      </c>
      <c r="P46" s="363">
        <v>169785.34908000001</v>
      </c>
      <c r="Q46" s="363">
        <v>169785.34908000001</v>
      </c>
      <c r="R46" s="363">
        <v>160360.29869999998</v>
      </c>
      <c r="S46" s="363">
        <v>160360.29869999998</v>
      </c>
      <c r="T46" s="363">
        <v>165076.3811</v>
      </c>
      <c r="U46" s="363">
        <v>165076.3811</v>
      </c>
      <c r="V46" s="363">
        <v>193828.86909999998</v>
      </c>
      <c r="W46" s="363">
        <v>193828.86909999998</v>
      </c>
      <c r="X46" s="363">
        <v>249271.79225</v>
      </c>
      <c r="Y46" s="363">
        <v>249271.79225</v>
      </c>
      <c r="Z46" s="363">
        <v>186172.39087</v>
      </c>
      <c r="AA46" s="363">
        <v>186172.39087</v>
      </c>
    </row>
    <row r="47" spans="2:27">
      <c r="B47" s="340"/>
      <c r="C47" s="339"/>
      <c r="D47" s="339"/>
      <c r="E47" s="363"/>
      <c r="F47" s="363"/>
      <c r="G47" s="363"/>
      <c r="H47" s="363"/>
      <c r="I47" s="363"/>
      <c r="J47" s="363"/>
      <c r="K47" s="363"/>
      <c r="L47" s="363"/>
      <c r="M47" s="363"/>
      <c r="N47" s="363"/>
      <c r="O47" s="363"/>
      <c r="P47" s="363"/>
      <c r="Q47" s="363"/>
      <c r="R47" s="363"/>
      <c r="S47" s="363"/>
      <c r="T47" s="363"/>
      <c r="U47" s="363"/>
      <c r="V47" s="363"/>
      <c r="W47" s="363"/>
      <c r="X47" s="363"/>
      <c r="Y47" s="363"/>
      <c r="Z47" s="363"/>
      <c r="AA47" s="363"/>
    </row>
    <row r="48" spans="2:27">
      <c r="B48" s="330" t="s">
        <v>91</v>
      </c>
      <c r="C48" s="331">
        <v>27332.314429999999</v>
      </c>
      <c r="D48" s="331">
        <v>26296.914649999999</v>
      </c>
      <c r="E48" s="360">
        <v>26203.32188</v>
      </c>
      <c r="F48" s="360">
        <v>9896.8011900000001</v>
      </c>
      <c r="G48" s="360">
        <v>7522.5695800000003</v>
      </c>
      <c r="H48" s="360">
        <v>18891.527879999998</v>
      </c>
      <c r="I48" s="360">
        <v>10415.62552</v>
      </c>
      <c r="J48" s="360">
        <v>21859.29379</v>
      </c>
      <c r="K48" s="360">
        <v>42302.17108</v>
      </c>
      <c r="L48" s="360">
        <v>13887.88423</v>
      </c>
      <c r="M48" s="360">
        <v>21982.89428</v>
      </c>
      <c r="N48" s="360">
        <v>33900.958829999996</v>
      </c>
      <c r="O48" s="360">
        <v>11675.324560000001</v>
      </c>
      <c r="P48" s="360">
        <v>4804.8704000000007</v>
      </c>
      <c r="Q48" s="360">
        <v>4578.1287699999993</v>
      </c>
      <c r="R48" s="360">
        <v>5618.4437199999993</v>
      </c>
      <c r="S48" s="360">
        <v>4948.9377599999998</v>
      </c>
      <c r="T48" s="360">
        <v>4932.0819099999999</v>
      </c>
      <c r="U48" s="360">
        <v>6456.4186799999998</v>
      </c>
      <c r="V48" s="360">
        <v>7264.1884199999995</v>
      </c>
      <c r="W48" s="360">
        <v>6910.05663</v>
      </c>
      <c r="X48" s="360">
        <v>5820.7073300000002</v>
      </c>
      <c r="Y48" s="360">
        <v>610.82821999999999</v>
      </c>
      <c r="Z48" s="360">
        <v>652.54998000000001</v>
      </c>
      <c r="AA48" s="360">
        <v>2530.4279500000002</v>
      </c>
    </row>
    <row r="49" spans="2:27">
      <c r="B49" s="336"/>
      <c r="C49" s="339"/>
      <c r="D49" s="339"/>
      <c r="E49" s="363"/>
      <c r="F49" s="363"/>
      <c r="G49" s="363"/>
      <c r="H49" s="363"/>
      <c r="I49" s="363"/>
      <c r="J49" s="363"/>
      <c r="K49" s="363"/>
      <c r="L49" s="363"/>
      <c r="M49" s="363"/>
      <c r="N49" s="363"/>
      <c r="O49" s="363"/>
      <c r="P49" s="363"/>
      <c r="Q49" s="363"/>
      <c r="R49" s="363"/>
      <c r="S49" s="363"/>
      <c r="T49" s="363"/>
      <c r="U49" s="363"/>
      <c r="V49" s="363"/>
      <c r="W49" s="363"/>
      <c r="X49" s="363"/>
      <c r="Y49" s="363"/>
      <c r="Z49" s="363"/>
      <c r="AA49" s="363"/>
    </row>
    <row r="50" spans="2:27">
      <c r="B50" s="341" t="s">
        <v>92</v>
      </c>
      <c r="C50" s="331">
        <v>166243.73909460002</v>
      </c>
      <c r="D50" s="331">
        <v>94086.602620799895</v>
      </c>
      <c r="E50" s="360">
        <v>77759.552811200076</v>
      </c>
      <c r="F50" s="360">
        <v>89186.276332000198</v>
      </c>
      <c r="G50" s="360">
        <v>91053.975172400184</v>
      </c>
      <c r="H50" s="360">
        <v>87043.628440600034</v>
      </c>
      <c r="I50" s="360">
        <v>46147.627594300095</v>
      </c>
      <c r="J50" s="360">
        <v>68440.559645330257</v>
      </c>
      <c r="K50" s="360">
        <v>144042.04671279999</v>
      </c>
      <c r="L50" s="360">
        <v>109303.67531920003</v>
      </c>
      <c r="M50" s="360">
        <v>100501.58034735</v>
      </c>
      <c r="N50" s="360">
        <v>62988.755011262569</v>
      </c>
      <c r="O50" s="360">
        <v>35517.493473574963</v>
      </c>
      <c r="P50" s="360">
        <v>22310</v>
      </c>
      <c r="Q50" s="360">
        <v>-1276.4739671749801</v>
      </c>
      <c r="R50" s="360">
        <v>-57064.635223550024</v>
      </c>
      <c r="S50" s="360">
        <v>-120073.81692822513</v>
      </c>
      <c r="T50" s="360">
        <v>-207319.12108772484</v>
      </c>
      <c r="U50" s="360">
        <v>-251903.239</v>
      </c>
      <c r="V50" s="360">
        <v>-305161.95513100002</v>
      </c>
      <c r="W50" s="360">
        <v>-191646.09288342495</v>
      </c>
      <c r="X50" s="360">
        <v>-251964.9135004</v>
      </c>
      <c r="Y50" s="360">
        <v>16051.984199599996</v>
      </c>
      <c r="Z50" s="360">
        <v>-68106.366254800014</v>
      </c>
      <c r="AA50" s="360">
        <v>67816.74734159997</v>
      </c>
    </row>
    <row r="51" spans="2:27">
      <c r="B51" s="61"/>
      <c r="C51" s="62"/>
      <c r="D51" s="62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</row>
    <row r="52" spans="2:27">
      <c r="B52" s="53" t="s">
        <v>93</v>
      </c>
      <c r="C52" s="227">
        <v>0.14834827839422454</v>
      </c>
      <c r="D52" s="227">
        <v>0.13729711905773653</v>
      </c>
      <c r="E52" s="274">
        <v>0.13302567419284492</v>
      </c>
      <c r="F52" s="274">
        <v>0.13176209034948419</v>
      </c>
      <c r="G52" s="274">
        <v>0.13143584744911502</v>
      </c>
      <c r="H52" s="274">
        <v>0.12984515504532529</v>
      </c>
      <c r="I52" s="274">
        <v>0.1235221261149054</v>
      </c>
      <c r="J52" s="274">
        <v>0.13466074536504041</v>
      </c>
      <c r="K52" s="274">
        <v>0.16459855631869802</v>
      </c>
      <c r="L52" s="274">
        <v>0.15295109750283434</v>
      </c>
      <c r="M52" s="274">
        <v>0.13774025998910785</v>
      </c>
      <c r="N52" s="274">
        <v>0.12251269246295909</v>
      </c>
      <c r="O52" s="274">
        <v>0.11226798825513085</v>
      </c>
      <c r="P52" s="274">
        <v>0.10890939311213975</v>
      </c>
      <c r="Q52" s="274">
        <v>9.1857569409562523E-2</v>
      </c>
      <c r="R52" s="274">
        <v>6.0877956131646746E-2</v>
      </c>
      <c r="S52" s="274">
        <v>2.3400000000000001E-2</v>
      </c>
      <c r="T52" s="274">
        <v>-6.8599999999999994E-2</v>
      </c>
      <c r="U52" s="274">
        <v>-0.12463598052415326</v>
      </c>
      <c r="V52" s="274">
        <v>-0.16800000000000001</v>
      </c>
      <c r="W52" s="274">
        <v>-0.10420288353481269</v>
      </c>
      <c r="X52" s="274">
        <v>-0.13749989960776865</v>
      </c>
      <c r="Y52" s="274">
        <v>9.4231849793754721E-2</v>
      </c>
      <c r="Z52" s="274">
        <v>1.969298341994994E-2</v>
      </c>
      <c r="AA52" s="274">
        <v>0.11964171798037949</v>
      </c>
    </row>
    <row r="55" spans="2:27"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 t="s">
        <v>0</v>
      </c>
    </row>
    <row r="56" spans="2:27">
      <c r="B56" s="68" t="s">
        <v>433</v>
      </c>
      <c r="C56" s="70" t="s">
        <v>19</v>
      </c>
      <c r="D56" s="70" t="s">
        <v>20</v>
      </c>
      <c r="E56" s="70" t="s">
        <v>117</v>
      </c>
      <c r="F56" s="70" t="str">
        <f t="shared" ref="F56:Y56" si="2">F5</f>
        <v>Set14</v>
      </c>
      <c r="G56" s="70" t="str">
        <f t="shared" si="2"/>
        <v>Dez14</v>
      </c>
      <c r="H56" s="70" t="str">
        <f t="shared" si="2"/>
        <v>Mar15</v>
      </c>
      <c r="I56" s="70" t="str">
        <f t="shared" si="2"/>
        <v>Jun15</v>
      </c>
      <c r="J56" s="70" t="str">
        <f t="shared" si="2"/>
        <v>Set15</v>
      </c>
      <c r="K56" s="70" t="str">
        <f t="shared" si="2"/>
        <v>Dez15</v>
      </c>
      <c r="L56" s="70" t="str">
        <f t="shared" si="2"/>
        <v>Mar16</v>
      </c>
      <c r="M56" s="70" t="str">
        <f t="shared" si="2"/>
        <v>Jun16</v>
      </c>
      <c r="N56" s="70" t="str">
        <f t="shared" si="2"/>
        <v>Set16</v>
      </c>
      <c r="O56" s="70" t="str">
        <f t="shared" si="2"/>
        <v>Dez16</v>
      </c>
      <c r="P56" s="70" t="str">
        <f t="shared" si="2"/>
        <v>Mar17</v>
      </c>
      <c r="Q56" s="70" t="str">
        <f t="shared" si="2"/>
        <v>Jun17</v>
      </c>
      <c r="R56" s="70" t="str">
        <f t="shared" si="2"/>
        <v>Set17</v>
      </c>
      <c r="S56" s="70" t="str">
        <f t="shared" si="2"/>
        <v>Dez17</v>
      </c>
      <c r="T56" s="70" t="str">
        <f t="shared" si="2"/>
        <v>Mar18</v>
      </c>
      <c r="U56" s="70" t="str">
        <f t="shared" si="2"/>
        <v>Jun18</v>
      </c>
      <c r="V56" s="70" t="str">
        <f t="shared" si="2"/>
        <v>Set18</v>
      </c>
      <c r="W56" s="70" t="str">
        <f t="shared" si="2"/>
        <v>Dez18</v>
      </c>
      <c r="X56" s="70" t="str">
        <f t="shared" si="2"/>
        <v>Mar19</v>
      </c>
      <c r="Y56" s="70" t="str">
        <f t="shared" si="2"/>
        <v>Jun19</v>
      </c>
      <c r="Z56" s="70" t="str">
        <f t="shared" ref="Z56:AA56" si="3">Z5</f>
        <v>Set19</v>
      </c>
      <c r="AA56" s="70" t="str">
        <f t="shared" si="3"/>
        <v>Dez19</v>
      </c>
    </row>
    <row r="57" spans="2:27" ht="6" customHeight="1">
      <c r="B57" s="18"/>
    </row>
    <row r="58" spans="2:27">
      <c r="B58" s="330" t="s">
        <v>95</v>
      </c>
      <c r="C58" s="331"/>
      <c r="D58" s="331"/>
      <c r="E58" s="331"/>
      <c r="F58" s="331"/>
      <c r="G58" s="331"/>
      <c r="H58" s="331"/>
      <c r="I58" s="331"/>
      <c r="J58" s="331"/>
      <c r="K58" s="331"/>
      <c r="L58" s="331"/>
      <c r="M58" s="331"/>
      <c r="N58" s="331"/>
      <c r="O58" s="331"/>
      <c r="P58" s="331"/>
      <c r="Q58" s="331"/>
      <c r="R58" s="331"/>
      <c r="S58" s="331"/>
      <c r="T58" s="331"/>
      <c r="U58" s="331"/>
      <c r="V58" s="331"/>
      <c r="W58" s="331"/>
      <c r="X58" s="331"/>
      <c r="Y58" s="331"/>
      <c r="Z58" s="331"/>
      <c r="AA58" s="331"/>
    </row>
    <row r="59" spans="2:27">
      <c r="B59" s="338" t="s">
        <v>96</v>
      </c>
      <c r="C59" s="339">
        <v>2447716.8876299998</v>
      </c>
      <c r="D59" s="339">
        <v>2344043.1263600001</v>
      </c>
      <c r="E59" s="339">
        <v>2316179.0021600001</v>
      </c>
      <c r="F59" s="364">
        <v>2362887.1850900003</v>
      </c>
      <c r="G59" s="364">
        <v>2210009.7735599997</v>
      </c>
      <c r="H59" s="364">
        <v>2097868.2459499999</v>
      </c>
      <c r="I59" s="364">
        <v>1604858.33403</v>
      </c>
      <c r="J59" s="364">
        <v>1341356.3600600001</v>
      </c>
      <c r="K59" s="364">
        <v>1097219.4525900001</v>
      </c>
      <c r="L59" s="364">
        <v>1004113.48167</v>
      </c>
      <c r="M59" s="364">
        <v>936023.15006000001</v>
      </c>
      <c r="N59" s="364">
        <v>821859.12603000004</v>
      </c>
      <c r="O59" s="364">
        <v>809416.92644000007</v>
      </c>
      <c r="P59" s="364">
        <v>697895.03441999992</v>
      </c>
      <c r="Q59" s="364">
        <v>561390.57676999993</v>
      </c>
      <c r="R59" s="364">
        <v>470653.05183000001</v>
      </c>
      <c r="S59" s="364">
        <v>429827.40495999996</v>
      </c>
      <c r="T59" s="364">
        <v>360851.51251000003</v>
      </c>
      <c r="U59" s="364">
        <v>289075.24193999998</v>
      </c>
      <c r="V59" s="364">
        <v>231768.32509999999</v>
      </c>
      <c r="W59" s="364">
        <v>70125.43879</v>
      </c>
      <c r="X59" s="364">
        <v>39739.723639999997</v>
      </c>
      <c r="Y59" s="364">
        <v>40743.050669999997</v>
      </c>
      <c r="Z59" s="364">
        <v>172665.09545000002</v>
      </c>
      <c r="AA59" s="364">
        <v>434468.87063999998</v>
      </c>
    </row>
    <row r="60" spans="2:27">
      <c r="B60" s="338" t="s">
        <v>97</v>
      </c>
      <c r="C60" s="339">
        <v>150926.60656000001</v>
      </c>
      <c r="D60" s="339">
        <v>179533.52406</v>
      </c>
      <c r="E60" s="339">
        <v>155927.24216999998</v>
      </c>
      <c r="F60" s="363">
        <v>161081.61153999998</v>
      </c>
      <c r="G60" s="363">
        <v>156761.44034999999</v>
      </c>
      <c r="H60" s="363">
        <v>157065.24306000001</v>
      </c>
      <c r="I60" s="363">
        <v>150332.51102999999</v>
      </c>
      <c r="J60" s="363">
        <v>132530.87977</v>
      </c>
      <c r="K60" s="363">
        <v>122614.70391</v>
      </c>
      <c r="L60" s="363">
        <v>137606.17796999999</v>
      </c>
      <c r="M60" s="363">
        <v>186126.37088</v>
      </c>
      <c r="N60" s="363">
        <v>198420.21513</v>
      </c>
      <c r="O60" s="363">
        <v>193225.92772000001</v>
      </c>
      <c r="P60" s="363">
        <v>175471.44330000001</v>
      </c>
      <c r="Q60" s="363">
        <v>126817.94074999999</v>
      </c>
      <c r="R60" s="363">
        <v>129703.72871</v>
      </c>
      <c r="S60" s="363">
        <v>132447.20387</v>
      </c>
      <c r="T60" s="363">
        <v>126488.9966</v>
      </c>
      <c r="U60" s="363">
        <v>65412.144639999999</v>
      </c>
      <c r="V60" s="363">
        <v>57406.82849</v>
      </c>
      <c r="W60" s="363">
        <v>58654.34532</v>
      </c>
      <c r="X60" s="363">
        <v>41731.597170000001</v>
      </c>
      <c r="Y60" s="363">
        <v>35736.681969999998</v>
      </c>
      <c r="Z60" s="363">
        <v>34720.254810000006</v>
      </c>
      <c r="AA60" s="363">
        <v>31797.544000000002</v>
      </c>
    </row>
    <row r="61" spans="2:27">
      <c r="B61" s="338" t="s">
        <v>98</v>
      </c>
      <c r="C61" s="339">
        <v>402544.50614000001</v>
      </c>
      <c r="D61" s="339">
        <v>410763.56102999998</v>
      </c>
      <c r="E61" s="339">
        <v>427724.63329000003</v>
      </c>
      <c r="F61" s="363">
        <v>443398.63945999998</v>
      </c>
      <c r="G61" s="363">
        <v>442515.79830999998</v>
      </c>
      <c r="H61" s="363">
        <v>212071.00503</v>
      </c>
      <c r="I61" s="363">
        <v>270932.17350999999</v>
      </c>
      <c r="J61" s="363">
        <v>256195.11090999999</v>
      </c>
      <c r="K61" s="363">
        <v>266070.89496000001</v>
      </c>
      <c r="L61" s="363">
        <v>234722.98021000001</v>
      </c>
      <c r="M61" s="363">
        <v>256442.86869</v>
      </c>
      <c r="N61" s="363">
        <v>257656.60816</v>
      </c>
      <c r="O61" s="363">
        <v>292140.65591000003</v>
      </c>
      <c r="P61" s="363">
        <v>249513.90359</v>
      </c>
      <c r="Q61" s="363">
        <v>232717.52</v>
      </c>
      <c r="R61" s="363">
        <v>241318.93291999999</v>
      </c>
      <c r="S61" s="363">
        <v>232097.73199999999</v>
      </c>
      <c r="T61" s="363">
        <v>225194.99585000001</v>
      </c>
      <c r="U61" s="363">
        <v>230951.09706</v>
      </c>
      <c r="V61" s="363">
        <v>238872.10465999998</v>
      </c>
      <c r="W61" s="363">
        <v>263156.02123000001</v>
      </c>
      <c r="X61" s="363">
        <v>262056.78743</v>
      </c>
      <c r="Y61" s="363">
        <v>263029.91912999999</v>
      </c>
      <c r="Z61" s="363">
        <v>237716.87227000002</v>
      </c>
      <c r="AA61" s="363">
        <v>295557.19222000003</v>
      </c>
    </row>
    <row r="62" spans="2:27">
      <c r="B62" s="338" t="s">
        <v>99</v>
      </c>
      <c r="C62" s="339">
        <v>4006.1451499999998</v>
      </c>
      <c r="D62" s="339">
        <v>3890.0745099999999</v>
      </c>
      <c r="E62" s="339">
        <v>2509.2520199999999</v>
      </c>
      <c r="F62" s="363">
        <v>3739.1884799999998</v>
      </c>
      <c r="G62" s="363">
        <v>1084.22793</v>
      </c>
      <c r="H62" s="363">
        <v>1554.34869</v>
      </c>
      <c r="I62" s="363">
        <v>1369.8971200000001</v>
      </c>
      <c r="J62" s="363">
        <v>1655.02358</v>
      </c>
      <c r="K62" s="363">
        <v>705.38900000000001</v>
      </c>
      <c r="L62" s="363">
        <v>549.17327</v>
      </c>
      <c r="M62" s="363">
        <v>200.83323000000001</v>
      </c>
      <c r="N62" s="363">
        <v>649.10955000000001</v>
      </c>
      <c r="O62" s="363">
        <v>703.53660000000002</v>
      </c>
      <c r="P62" s="363">
        <v>583.84748999999999</v>
      </c>
      <c r="Q62" s="363">
        <v>381.35534999999999</v>
      </c>
      <c r="R62" s="363">
        <v>2182.11384</v>
      </c>
      <c r="S62" s="363">
        <v>1890.4813700000002</v>
      </c>
      <c r="T62" s="363">
        <v>1554.7704799999999</v>
      </c>
      <c r="U62" s="363">
        <v>2094.9721799999998</v>
      </c>
      <c r="V62" s="363">
        <v>1799.24452</v>
      </c>
      <c r="W62" s="363">
        <v>2330.1609399999998</v>
      </c>
      <c r="X62" s="363">
        <v>2339.5808999999999</v>
      </c>
      <c r="Y62" s="363">
        <v>2351.3117200000002</v>
      </c>
      <c r="Z62" s="363">
        <v>734.07405000000006</v>
      </c>
      <c r="AA62" s="363">
        <v>0</v>
      </c>
    </row>
    <row r="63" spans="2:27">
      <c r="B63" s="338" t="s">
        <v>100</v>
      </c>
      <c r="C63" s="339">
        <v>750504.37406802434</v>
      </c>
      <c r="D63" s="339">
        <v>765254.55814767303</v>
      </c>
      <c r="E63" s="339">
        <v>856771.75827767304</v>
      </c>
      <c r="F63" s="363">
        <v>834967.11072831415</v>
      </c>
      <c r="G63" s="363">
        <v>962609.56533363624</v>
      </c>
      <c r="H63" s="363">
        <v>982184.46879327821</v>
      </c>
      <c r="I63" s="363">
        <v>640604.15086528496</v>
      </c>
      <c r="J63" s="363">
        <v>390772.7104460877</v>
      </c>
      <c r="K63" s="363">
        <v>540995.74443732726</v>
      </c>
      <c r="L63" s="363">
        <v>517499.73152328085</v>
      </c>
      <c r="M63" s="363">
        <v>500447.24978193495</v>
      </c>
      <c r="N63" s="363">
        <v>535072.49473974074</v>
      </c>
      <c r="O63" s="363">
        <v>558401.75163776136</v>
      </c>
      <c r="P63" s="363">
        <v>463489.43999307213</v>
      </c>
      <c r="Q63" s="363">
        <v>329793.8288072861</v>
      </c>
      <c r="R63" s="363">
        <v>280904.59244464809</v>
      </c>
      <c r="S63" s="363">
        <v>247925.16754880414</v>
      </c>
      <c r="T63" s="363">
        <v>188428.48937</v>
      </c>
      <c r="U63" s="363">
        <v>156565.57681607379</v>
      </c>
      <c r="V63" s="363">
        <v>152556.28114000001</v>
      </c>
      <c r="W63" s="363">
        <v>139443.88852999997</v>
      </c>
      <c r="X63" s="363">
        <v>128469.3376</v>
      </c>
      <c r="Y63" s="363">
        <v>128792.41507</v>
      </c>
      <c r="Z63" s="363">
        <v>166076.56036000003</v>
      </c>
      <c r="AA63" s="363">
        <v>179803.72650518231</v>
      </c>
    </row>
    <row r="64" spans="2:27">
      <c r="B64" s="338" t="s">
        <v>101</v>
      </c>
      <c r="C64" s="339">
        <v>280740.49893000006</v>
      </c>
      <c r="D64" s="339">
        <v>428324.27572999988</v>
      </c>
      <c r="E64" s="339">
        <v>405084.26817000005</v>
      </c>
      <c r="F64" s="363">
        <v>445116.39407000004</v>
      </c>
      <c r="G64" s="363">
        <v>540076.10018999991</v>
      </c>
      <c r="H64" s="363">
        <v>656272.63416000002</v>
      </c>
      <c r="I64" s="363">
        <v>486563.95363000006</v>
      </c>
      <c r="J64" s="363">
        <v>492536.63875000004</v>
      </c>
      <c r="K64" s="363">
        <v>441825.01392</v>
      </c>
      <c r="L64" s="363">
        <v>422575</v>
      </c>
      <c r="M64" s="363">
        <v>496714.65633000003</v>
      </c>
      <c r="N64" s="363">
        <v>518797.35906000005</v>
      </c>
      <c r="O64" s="363">
        <v>460643.39173000003</v>
      </c>
      <c r="P64" s="363">
        <v>444236.24930000002</v>
      </c>
      <c r="Q64" s="363">
        <v>522977.02992999996</v>
      </c>
      <c r="R64" s="363">
        <v>477668.88153000001</v>
      </c>
      <c r="S64" s="363">
        <v>486617.38452999998</v>
      </c>
      <c r="T64" s="363">
        <v>439820.94373</v>
      </c>
      <c r="U64" s="363">
        <v>400831.15293999994</v>
      </c>
      <c r="V64" s="363">
        <v>401878.86408000003</v>
      </c>
      <c r="W64" s="363">
        <v>366862.58020000003</v>
      </c>
      <c r="X64" s="363">
        <v>368271.65818000003</v>
      </c>
      <c r="Y64" s="363">
        <v>367145.54712</v>
      </c>
      <c r="Z64" s="363">
        <v>245365.11511000001</v>
      </c>
      <c r="AA64" s="363">
        <v>261952</v>
      </c>
    </row>
    <row r="65" spans="2:27" ht="5.25" customHeight="1">
      <c r="B65" s="52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</row>
    <row r="66" spans="2:27">
      <c r="B66" s="68" t="s">
        <v>102</v>
      </c>
      <c r="C66" s="71">
        <v>4036439.0184780252</v>
      </c>
      <c r="D66" s="71">
        <v>4131809.1198376734</v>
      </c>
      <c r="E66" s="71">
        <v>4164196.1560876733</v>
      </c>
      <c r="F66" s="365">
        <v>4251190.1293683145</v>
      </c>
      <c r="G66" s="365">
        <v>4313056.9056736352</v>
      </c>
      <c r="H66" s="365">
        <v>4107015.9456832777</v>
      </c>
      <c r="I66" s="365">
        <v>3154661.0201852848</v>
      </c>
      <c r="J66" s="365">
        <v>2615046.723516088</v>
      </c>
      <c r="K66" s="365">
        <v>2469431.1988173272</v>
      </c>
      <c r="L66" s="365">
        <v>2317066.5446432806</v>
      </c>
      <c r="M66" s="365">
        <v>2375955.1289719348</v>
      </c>
      <c r="N66" s="365">
        <f>SUM(N59:N64)</f>
        <v>2332454.9126697411</v>
      </c>
      <c r="O66" s="365">
        <v>2314532.1900377618</v>
      </c>
      <c r="P66" s="365">
        <v>2031189.9180930723</v>
      </c>
      <c r="Q66" s="365">
        <v>1774078.251607286</v>
      </c>
      <c r="R66" s="365">
        <v>1602431.3012746479</v>
      </c>
      <c r="S66" s="365">
        <v>1530805.3742788041</v>
      </c>
      <c r="T66" s="365">
        <v>1342339.70854</v>
      </c>
      <c r="U66" s="365">
        <f>SUM(U59:U64)</f>
        <v>1144930.1855760738</v>
      </c>
      <c r="V66" s="365">
        <f>SUM(V59:V64)</f>
        <v>1084281.64799</v>
      </c>
      <c r="W66" s="365">
        <f>SUM(W59:W64)</f>
        <v>900572.4350099999</v>
      </c>
      <c r="X66" s="365">
        <v>842608.68492000003</v>
      </c>
      <c r="Y66" s="365">
        <v>837798.92567999999</v>
      </c>
      <c r="Z66" s="365">
        <v>857277.9720500001</v>
      </c>
      <c r="AA66" s="365">
        <f>SUM(AA59:AA64)</f>
        <v>1203579.3333651824</v>
      </c>
    </row>
    <row r="69" spans="2:27">
      <c r="C69" s="39"/>
      <c r="D69" s="39"/>
      <c r="E69" s="39"/>
      <c r="F69" s="39"/>
      <c r="G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 t="s">
        <v>0</v>
      </c>
    </row>
    <row r="70" spans="2:27">
      <c r="B70" s="68" t="s">
        <v>434</v>
      </c>
      <c r="C70" s="70" t="s">
        <v>19</v>
      </c>
      <c r="D70" s="70" t="s">
        <v>20</v>
      </c>
      <c r="E70" s="70" t="s">
        <v>117</v>
      </c>
      <c r="F70" s="70" t="s">
        <v>429</v>
      </c>
      <c r="G70" s="70" t="str">
        <f t="shared" ref="G70:Y70" si="4">G5</f>
        <v>Dez14</v>
      </c>
      <c r="H70" s="70" t="str">
        <f t="shared" si="4"/>
        <v>Mar15</v>
      </c>
      <c r="I70" s="70" t="str">
        <f t="shared" si="4"/>
        <v>Jun15</v>
      </c>
      <c r="J70" s="70" t="str">
        <f t="shared" si="4"/>
        <v>Set15</v>
      </c>
      <c r="K70" s="70" t="str">
        <f t="shared" si="4"/>
        <v>Dez15</v>
      </c>
      <c r="L70" s="70" t="str">
        <f t="shared" si="4"/>
        <v>Mar16</v>
      </c>
      <c r="M70" s="70" t="str">
        <f t="shared" si="4"/>
        <v>Jun16</v>
      </c>
      <c r="N70" s="70" t="str">
        <f t="shared" si="4"/>
        <v>Set16</v>
      </c>
      <c r="O70" s="70" t="str">
        <f t="shared" si="4"/>
        <v>Dez16</v>
      </c>
      <c r="P70" s="70" t="str">
        <f t="shared" si="4"/>
        <v>Mar17</v>
      </c>
      <c r="Q70" s="70" t="str">
        <f t="shared" si="4"/>
        <v>Jun17</v>
      </c>
      <c r="R70" s="70" t="str">
        <f t="shared" si="4"/>
        <v>Set17</v>
      </c>
      <c r="S70" s="70" t="str">
        <f t="shared" si="4"/>
        <v>Dez17</v>
      </c>
      <c r="T70" s="70" t="str">
        <f t="shared" si="4"/>
        <v>Mar18</v>
      </c>
      <c r="U70" s="70" t="str">
        <f t="shared" si="4"/>
        <v>Jun18</v>
      </c>
      <c r="V70" s="70" t="str">
        <f t="shared" si="4"/>
        <v>Set18</v>
      </c>
      <c r="W70" s="70" t="str">
        <f t="shared" si="4"/>
        <v>Dez18</v>
      </c>
      <c r="X70" s="70" t="str">
        <f t="shared" si="4"/>
        <v>Mar19</v>
      </c>
      <c r="Y70" s="70" t="str">
        <f t="shared" si="4"/>
        <v>Jun19</v>
      </c>
      <c r="Z70" s="70" t="str">
        <f t="shared" ref="Z70:AA70" si="5">Z5</f>
        <v>Set19</v>
      </c>
      <c r="AA70" s="70" t="str">
        <f t="shared" si="5"/>
        <v>Dez19</v>
      </c>
    </row>
    <row r="71" spans="2:27">
      <c r="B71" s="220">
        <v>0.02</v>
      </c>
      <c r="C71" s="85">
        <v>2044.9819582000002</v>
      </c>
      <c r="D71" s="85">
        <v>1386.7502144</v>
      </c>
      <c r="E71" s="364">
        <v>1285.2214103013807</v>
      </c>
      <c r="F71" s="364">
        <v>1129.764426</v>
      </c>
      <c r="G71" s="364">
        <v>1080.3409142</v>
      </c>
      <c r="H71" s="364">
        <v>743.97910159999992</v>
      </c>
      <c r="I71" s="364">
        <v>288.78738377306121</v>
      </c>
      <c r="J71" s="364">
        <v>1092.7357469999999</v>
      </c>
      <c r="K71" s="364">
        <v>471.52970560000006</v>
      </c>
      <c r="L71" s="364">
        <v>1365.7310531841467</v>
      </c>
      <c r="M71" s="364">
        <v>2840.3385510454727</v>
      </c>
      <c r="N71" s="364">
        <v>1043.4387440125693</v>
      </c>
      <c r="O71" s="364">
        <v>1156.9220042577983</v>
      </c>
      <c r="P71" s="364">
        <v>1601.6426854339313</v>
      </c>
      <c r="Q71" s="364">
        <v>841.21597140000006</v>
      </c>
      <c r="R71" s="364">
        <v>1431.6350450000002</v>
      </c>
      <c r="S71" s="364">
        <v>896.7159838</v>
      </c>
      <c r="T71" s="364">
        <v>1383.597795494044</v>
      </c>
      <c r="U71" s="364">
        <v>1127.7916338</v>
      </c>
      <c r="V71" s="364">
        <v>1047.8446712</v>
      </c>
      <c r="W71" s="364">
        <v>144.576505</v>
      </c>
      <c r="X71" s="364">
        <v>414.17430939999997</v>
      </c>
      <c r="Y71" s="364">
        <v>204.60802888997645</v>
      </c>
      <c r="Z71" s="364">
        <v>0.29390080000000002</v>
      </c>
      <c r="AA71" s="364">
        <v>83.709427200000007</v>
      </c>
    </row>
    <row r="72" spans="2:27">
      <c r="B72" s="220">
        <v>0.2</v>
      </c>
      <c r="C72" s="221">
        <v>10208.597366280001</v>
      </c>
      <c r="D72" s="221">
        <v>10856.642598300001</v>
      </c>
      <c r="E72" s="364">
        <v>3099.7086619400002</v>
      </c>
      <c r="F72" s="364">
        <v>9187.6055636800011</v>
      </c>
      <c r="G72" s="364">
        <v>9098.4315195599993</v>
      </c>
      <c r="H72" s="364">
        <v>21736.742840620005</v>
      </c>
      <c r="I72" s="364">
        <v>10159.228335440001</v>
      </c>
      <c r="J72" s="364">
        <v>11470.630389999998</v>
      </c>
      <c r="K72" s="364">
        <v>15972.268198000003</v>
      </c>
      <c r="L72" s="364">
        <v>6932.1293299999998</v>
      </c>
      <c r="M72" s="364">
        <v>6242.7820100000008</v>
      </c>
      <c r="N72" s="364">
        <v>11602.125785080001</v>
      </c>
      <c r="O72" s="364">
        <v>21469.500624</v>
      </c>
      <c r="P72" s="364">
        <v>20601.214242000002</v>
      </c>
      <c r="Q72" s="364">
        <v>21201.048603720003</v>
      </c>
      <c r="R72" s="364">
        <v>26266.968641200001</v>
      </c>
      <c r="S72" s="364">
        <v>23921.000253999999</v>
      </c>
      <c r="T72" s="364">
        <v>16922.457355999999</v>
      </c>
      <c r="U72" s="364">
        <v>17533.801601619998</v>
      </c>
      <c r="V72" s="364">
        <v>24500.469037999999</v>
      </c>
      <c r="W72" s="364">
        <v>23478.000292100001</v>
      </c>
      <c r="X72" s="364">
        <v>24378.502283420006</v>
      </c>
      <c r="Y72" s="364">
        <v>24822.419516000002</v>
      </c>
      <c r="Z72" s="364">
        <v>26838.593842740003</v>
      </c>
      <c r="AA72" s="364">
        <v>47325.814457500004</v>
      </c>
    </row>
    <row r="73" spans="2:27">
      <c r="B73" s="220">
        <v>0.5</v>
      </c>
      <c r="C73" s="221">
        <v>45696.214186857294</v>
      </c>
      <c r="D73" s="221">
        <v>35213.296264845638</v>
      </c>
      <c r="E73" s="364">
        <v>29067.86037473927</v>
      </c>
      <c r="F73" s="364">
        <v>19434.712697299412</v>
      </c>
      <c r="G73" s="364">
        <v>16306.524671221654</v>
      </c>
      <c r="H73" s="363">
        <v>40778.733760429743</v>
      </c>
      <c r="I73" s="363">
        <v>16957.557948522324</v>
      </c>
      <c r="J73" s="363">
        <v>8987.6342054263096</v>
      </c>
      <c r="K73" s="363">
        <v>2466.3136199999999</v>
      </c>
      <c r="L73" s="363">
        <v>2257.5287250000001</v>
      </c>
      <c r="M73" s="363">
        <v>11072.598195</v>
      </c>
      <c r="N73" s="363">
        <v>9462.6458000000002</v>
      </c>
      <c r="O73" s="363">
        <v>20749.997985000005</v>
      </c>
      <c r="P73" s="363">
        <v>11113.146355000008</v>
      </c>
      <c r="Q73" s="364">
        <v>2601.8182850000003</v>
      </c>
      <c r="R73" s="364">
        <v>13041.607045000001</v>
      </c>
      <c r="S73" s="364">
        <v>2602.8225849999994</v>
      </c>
      <c r="T73" s="364">
        <v>2917.8873900000003</v>
      </c>
      <c r="U73" s="364">
        <v>1710.6122361500002</v>
      </c>
      <c r="V73" s="364">
        <v>850.47123999999997</v>
      </c>
      <c r="W73" s="364">
        <v>165.74620000000002</v>
      </c>
      <c r="X73" s="364">
        <v>71.031499999999994</v>
      </c>
      <c r="Y73" s="364">
        <v>74.8733</v>
      </c>
      <c r="Z73" s="364">
        <v>90.489800000000002</v>
      </c>
      <c r="AA73" s="364">
        <v>5142.4856781458393</v>
      </c>
    </row>
    <row r="74" spans="2:27">
      <c r="B74" s="220">
        <v>0.75</v>
      </c>
      <c r="C74" s="221">
        <v>0</v>
      </c>
      <c r="D74" s="221">
        <v>0</v>
      </c>
      <c r="E74" s="364">
        <v>0</v>
      </c>
      <c r="F74" s="364">
        <v>0</v>
      </c>
      <c r="G74" s="364">
        <v>0</v>
      </c>
      <c r="H74" s="363">
        <v>17288.300204999996</v>
      </c>
      <c r="I74" s="363">
        <v>25154.28166499998</v>
      </c>
      <c r="J74" s="363">
        <v>24899.74177500002</v>
      </c>
      <c r="K74" s="363">
        <v>46151.120767500011</v>
      </c>
      <c r="L74" s="363">
        <v>54522.152722499923</v>
      </c>
      <c r="M74" s="363">
        <v>54443.079570000009</v>
      </c>
      <c r="N74" s="363">
        <v>28272.474435000029</v>
      </c>
      <c r="O74" s="363">
        <v>59139.585742499992</v>
      </c>
      <c r="P74" s="363">
        <v>68715.431729999982</v>
      </c>
      <c r="Q74" s="364">
        <v>38908.988834999996</v>
      </c>
      <c r="R74" s="364">
        <v>38284.368105000001</v>
      </c>
      <c r="S74" s="364">
        <v>38317.357012499997</v>
      </c>
      <c r="T74" s="364">
        <v>37759.841617500002</v>
      </c>
      <c r="U74" s="364">
        <v>22409.207910000001</v>
      </c>
      <c r="V74" s="364">
        <v>21897.645089999995</v>
      </c>
      <c r="W74" s="364">
        <v>15823.151144999998</v>
      </c>
      <c r="X74" s="364">
        <v>16006.451144999997</v>
      </c>
      <c r="Y74" s="364">
        <v>11695.5327</v>
      </c>
      <c r="Z74" s="364">
        <v>11847.2360625</v>
      </c>
      <c r="AA74" s="364">
        <v>11980.049287500002</v>
      </c>
    </row>
    <row r="75" spans="2:27">
      <c r="B75" s="220">
        <v>0.85</v>
      </c>
      <c r="C75" s="221">
        <v>1389769.2126976219</v>
      </c>
      <c r="D75" s="221">
        <v>1227733.6841909816</v>
      </c>
      <c r="E75" s="364">
        <v>1388032.6220227405</v>
      </c>
      <c r="F75" s="364">
        <v>1365991.2832720263</v>
      </c>
      <c r="G75" s="364">
        <v>1216449.675938501</v>
      </c>
      <c r="H75" s="363">
        <v>1118471.847653534</v>
      </c>
      <c r="I75" s="363">
        <v>821653.95338063943</v>
      </c>
      <c r="J75" s="363">
        <v>555487.07364576543</v>
      </c>
      <c r="K75" s="363">
        <v>609962.48272416659</v>
      </c>
      <c r="L75" s="363">
        <v>589030.97516348201</v>
      </c>
      <c r="M75" s="363">
        <v>579085.26274856762</v>
      </c>
      <c r="N75" s="363">
        <v>559218.46935571765</v>
      </c>
      <c r="O75" s="363">
        <v>524967.8292774189</v>
      </c>
      <c r="P75" s="363">
        <v>502526.86372604995</v>
      </c>
      <c r="Q75" s="364">
        <v>653028.52729000908</v>
      </c>
      <c r="R75" s="364">
        <v>382752.26452246396</v>
      </c>
      <c r="S75" s="364">
        <v>291368.58163330803</v>
      </c>
      <c r="T75" s="364">
        <v>223748.8829864999</v>
      </c>
      <c r="U75" s="364">
        <v>172421.16118250001</v>
      </c>
      <c r="V75" s="364">
        <v>173874.56908596889</v>
      </c>
      <c r="W75" s="364">
        <v>176184.66186729426</v>
      </c>
      <c r="X75" s="364">
        <v>145528.38840775294</v>
      </c>
      <c r="Y75" s="364">
        <v>146481.996816</v>
      </c>
      <c r="Z75" s="364">
        <v>16406.31597</v>
      </c>
      <c r="AA75" s="364">
        <v>65068.935950000006</v>
      </c>
    </row>
    <row r="76" spans="2:27">
      <c r="B76" s="220">
        <v>1</v>
      </c>
      <c r="C76" s="221">
        <v>2373287.8614064632</v>
      </c>
      <c r="D76" s="221">
        <v>2685757.9478224949</v>
      </c>
      <c r="E76" s="364">
        <v>2570447.1402836801</v>
      </c>
      <c r="F76" s="364">
        <v>2687475.9261427806</v>
      </c>
      <c r="G76" s="364">
        <v>2886758.9652846269</v>
      </c>
      <c r="H76" s="363">
        <v>2746155.3425245043</v>
      </c>
      <c r="I76" s="363">
        <v>2164119.4074855275</v>
      </c>
      <c r="J76" s="363">
        <v>1894305.5463552482</v>
      </c>
      <c r="K76" s="363">
        <v>1670370.1127737188</v>
      </c>
      <c r="L76" s="363">
        <v>1587859.0513253636</v>
      </c>
      <c r="M76" s="363">
        <v>1603286.700347079</v>
      </c>
      <c r="N76" s="363">
        <v>1613740.2803101558</v>
      </c>
      <c r="O76" s="363">
        <v>1553215.1756448601</v>
      </c>
      <c r="P76" s="363">
        <v>1336426.381589547</v>
      </c>
      <c r="Q76" s="364">
        <v>984548.57814091898</v>
      </c>
      <c r="R76" s="364">
        <v>1090637.2781643015</v>
      </c>
      <c r="S76" s="364">
        <v>1143219.9412740881</v>
      </c>
      <c r="T76" s="364">
        <v>1059607.0414059877</v>
      </c>
      <c r="U76" s="364">
        <v>929400.41242156201</v>
      </c>
      <c r="V76" s="364">
        <v>862110.64886378136</v>
      </c>
      <c r="W76" s="364">
        <v>684776.29899698449</v>
      </c>
      <c r="X76" s="364">
        <v>656210.13728038804</v>
      </c>
      <c r="Y76" s="364">
        <v>614663.25246966595</v>
      </c>
      <c r="Z76" s="364">
        <v>784657.94324956439</v>
      </c>
      <c r="AA76" s="364">
        <v>1035731.7499498239</v>
      </c>
    </row>
    <row r="77" spans="2:27">
      <c r="B77" s="220">
        <v>2.5</v>
      </c>
      <c r="C77" s="221">
        <v>0</v>
      </c>
      <c r="D77" s="221">
        <v>0</v>
      </c>
      <c r="E77" s="364">
        <v>0</v>
      </c>
      <c r="F77" s="364">
        <v>0</v>
      </c>
      <c r="G77" s="364">
        <v>0</v>
      </c>
      <c r="H77" s="363">
        <v>0</v>
      </c>
      <c r="I77" s="363">
        <v>0</v>
      </c>
      <c r="J77" s="363">
        <v>0</v>
      </c>
      <c r="K77" s="363">
        <v>0</v>
      </c>
      <c r="L77" s="363">
        <v>0</v>
      </c>
      <c r="M77" s="363">
        <v>48397.496780000001</v>
      </c>
      <c r="N77" s="363">
        <v>43837.273880000001</v>
      </c>
      <c r="O77" s="363">
        <v>74488.72404999999</v>
      </c>
      <c r="P77" s="363">
        <v>62224.631249999999</v>
      </c>
      <c r="Q77" s="364">
        <v>47808.376049999999</v>
      </c>
      <c r="R77" s="364">
        <v>29713.487379999999</v>
      </c>
      <c r="S77" s="364">
        <v>14175.26598</v>
      </c>
      <c r="T77" s="364">
        <v>0</v>
      </c>
      <c r="U77" s="364">
        <v>0</v>
      </c>
      <c r="V77" s="364">
        <v>0</v>
      </c>
      <c r="W77" s="364">
        <v>0</v>
      </c>
      <c r="X77" s="364">
        <v>0</v>
      </c>
      <c r="Y77" s="364">
        <v>39856.242840000006</v>
      </c>
      <c r="Z77" s="364">
        <v>17437.09922</v>
      </c>
      <c r="AA77" s="364">
        <v>38110.486579999997</v>
      </c>
    </row>
    <row r="78" spans="2:27">
      <c r="B78" s="220">
        <v>3</v>
      </c>
      <c r="C78" s="221">
        <v>202248.30947700006</v>
      </c>
      <c r="D78" s="221">
        <v>160111.94620079998</v>
      </c>
      <c r="E78" s="364">
        <v>160945.3296576</v>
      </c>
      <c r="F78" s="364">
        <v>161288.84832959998</v>
      </c>
      <c r="G78" s="364">
        <v>162206.1915552</v>
      </c>
      <c r="H78" s="363">
        <v>120733.99601999999</v>
      </c>
      <c r="I78" s="363">
        <v>96759.415890000004</v>
      </c>
      <c r="J78" s="363">
        <v>94848.627840000001</v>
      </c>
      <c r="K78" s="363">
        <v>106311.47421</v>
      </c>
      <c r="L78" s="363">
        <v>68161.047599999991</v>
      </c>
      <c r="M78" s="363">
        <v>66593.511630000008</v>
      </c>
      <c r="N78" s="363">
        <v>63120.182850000005</v>
      </c>
      <c r="O78" s="363">
        <v>59259.360270000005</v>
      </c>
      <c r="P78" s="363">
        <v>27884.657279999999</v>
      </c>
      <c r="Q78" s="364">
        <v>24425.379719999997</v>
      </c>
      <c r="R78" s="364">
        <v>19944.341909999999</v>
      </c>
      <c r="S78" s="364">
        <v>16251.63654</v>
      </c>
      <c r="T78" s="364">
        <v>0</v>
      </c>
      <c r="U78" s="364">
        <v>0</v>
      </c>
      <c r="V78" s="364">
        <v>0</v>
      </c>
      <c r="W78" s="364">
        <v>0</v>
      </c>
      <c r="X78" s="364">
        <v>0</v>
      </c>
      <c r="Y78" s="364">
        <v>0</v>
      </c>
      <c r="Z78" s="364">
        <v>0</v>
      </c>
      <c r="AA78" s="364">
        <v>0</v>
      </c>
    </row>
    <row r="79" spans="2:27">
      <c r="B79" s="57" t="s">
        <v>547</v>
      </c>
      <c r="C79" s="85">
        <v>13183.841378024314</v>
      </c>
      <c r="D79" s="85">
        <v>10748.852547673037</v>
      </c>
      <c r="E79" s="364">
        <v>11318.193996195208</v>
      </c>
      <c r="F79" s="364">
        <v>6681.9889383141208</v>
      </c>
      <c r="G79" s="364">
        <v>21156.775793636341</v>
      </c>
      <c r="H79" s="363">
        <v>41107.003573278205</v>
      </c>
      <c r="I79" s="363">
        <v>19568.388095284885</v>
      </c>
      <c r="J79" s="363">
        <v>23954.733576087696</v>
      </c>
      <c r="K79" s="363">
        <v>17725.896837327233</v>
      </c>
      <c r="L79" s="363">
        <v>6938.7483632808189</v>
      </c>
      <c r="M79" s="363">
        <v>3993.3591419349618</v>
      </c>
      <c r="N79" s="363">
        <v>2158.0215325407744</v>
      </c>
      <c r="O79" s="363">
        <v>85.094434361432079</v>
      </c>
      <c r="P79" s="363">
        <v>95.949230272120957</v>
      </c>
      <c r="Q79" s="364">
        <v>714.31871088607443</v>
      </c>
      <c r="R79" s="364">
        <v>359.35046344809922</v>
      </c>
      <c r="S79" s="364">
        <v>52.053007404113885</v>
      </c>
      <c r="T79" s="364">
        <v>0</v>
      </c>
      <c r="U79" s="364">
        <v>327.19857607382193</v>
      </c>
      <c r="V79" s="364">
        <v>0</v>
      </c>
      <c r="W79" s="364">
        <v>0</v>
      </c>
      <c r="X79" s="364">
        <v>0</v>
      </c>
      <c r="Y79" s="364">
        <v>0</v>
      </c>
      <c r="Z79" s="364">
        <v>0</v>
      </c>
      <c r="AA79" s="364">
        <v>136.10688518229873</v>
      </c>
    </row>
    <row r="80" spans="2:27">
      <c r="B80" s="68" t="s">
        <v>102</v>
      </c>
      <c r="C80" s="71">
        <f>SUM(C71:C79)</f>
        <v>4036439.0184704466</v>
      </c>
      <c r="D80" s="71">
        <f>SUM(D71:D79)</f>
        <v>4131809.1198394955</v>
      </c>
      <c r="E80" s="365">
        <f>SUM(E71:E79)</f>
        <v>4164196.076407196</v>
      </c>
      <c r="F80" s="366">
        <f>SUM(F71:F79)</f>
        <v>4251190.1293697003</v>
      </c>
      <c r="G80" s="366">
        <v>4313056.905676946</v>
      </c>
      <c r="H80" s="366">
        <v>4107015.9456789661</v>
      </c>
      <c r="I80" s="366">
        <v>3154661.0201841868</v>
      </c>
      <c r="J80" s="366">
        <v>2615046.7235345277</v>
      </c>
      <c r="K80" s="366">
        <v>2469431.1988363126</v>
      </c>
      <c r="L80" s="366">
        <v>2317067.3642828106</v>
      </c>
      <c r="M80" s="366">
        <v>2375955.1289736275</v>
      </c>
      <c r="N80" s="366">
        <f>SUM(N71:N79)</f>
        <v>2332454.9126925068</v>
      </c>
      <c r="O80" s="366">
        <v>2314532.1900323983</v>
      </c>
      <c r="P80" s="366">
        <v>2031189.9180883032</v>
      </c>
      <c r="Q80" s="366">
        <f t="shared" ref="Q80:W80" si="6">SUM(Q71:Q79)</f>
        <v>1774078.2516069345</v>
      </c>
      <c r="R80" s="366">
        <f t="shared" si="6"/>
        <v>1602431.3012764135</v>
      </c>
      <c r="S80" s="366">
        <f t="shared" si="6"/>
        <v>1530805.3742701001</v>
      </c>
      <c r="T80" s="366">
        <f t="shared" si="6"/>
        <v>1342339.7085514816</v>
      </c>
      <c r="U80" s="366">
        <f t="shared" si="6"/>
        <v>1144930.1855617058</v>
      </c>
      <c r="V80" s="366">
        <f t="shared" si="6"/>
        <v>1084281.6479889504</v>
      </c>
      <c r="W80" s="366">
        <f t="shared" si="6"/>
        <v>900572.43500637868</v>
      </c>
      <c r="X80" s="366">
        <f t="shared" ref="X80:Z80" si="7">SUM(X71:X79)</f>
        <v>842608.68492596096</v>
      </c>
      <c r="Y80" s="366">
        <f t="shared" si="7"/>
        <v>837798.92567055591</v>
      </c>
      <c r="Z80" s="366">
        <f t="shared" si="7"/>
        <v>857277.97204560437</v>
      </c>
      <c r="AA80" s="366">
        <f t="shared" ref="AA80" si="8">SUM(AA71:AA79)</f>
        <v>1203579.338215352</v>
      </c>
    </row>
    <row r="81" spans="2:28">
      <c r="E81" s="48"/>
      <c r="F81" s="222"/>
      <c r="H81" s="48"/>
    </row>
    <row r="83" spans="2:28" ht="12.75" customHeight="1">
      <c r="B83" s="52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 t="s">
        <v>0</v>
      </c>
    </row>
    <row r="84" spans="2:28">
      <c r="B84" s="68" t="s">
        <v>89</v>
      </c>
      <c r="C84" s="70" t="s">
        <v>19</v>
      </c>
      <c r="D84" s="70" t="s">
        <v>20</v>
      </c>
      <c r="E84" s="70" t="s">
        <v>117</v>
      </c>
      <c r="F84" s="70" t="str">
        <f t="shared" ref="F84:Y84" si="9">F5</f>
        <v>Set14</v>
      </c>
      <c r="G84" s="70" t="str">
        <f t="shared" si="9"/>
        <v>Dez14</v>
      </c>
      <c r="H84" s="70" t="str">
        <f t="shared" si="9"/>
        <v>Mar15</v>
      </c>
      <c r="I84" s="70" t="str">
        <f t="shared" si="9"/>
        <v>Jun15</v>
      </c>
      <c r="J84" s="70" t="str">
        <f t="shared" si="9"/>
        <v>Set15</v>
      </c>
      <c r="K84" s="70" t="str">
        <f t="shared" si="9"/>
        <v>Dez15</v>
      </c>
      <c r="L84" s="70" t="str">
        <f t="shared" si="9"/>
        <v>Mar16</v>
      </c>
      <c r="M84" s="70" t="str">
        <f t="shared" si="9"/>
        <v>Jun16</v>
      </c>
      <c r="N84" s="70" t="str">
        <f t="shared" si="9"/>
        <v>Set16</v>
      </c>
      <c r="O84" s="70" t="str">
        <f t="shared" si="9"/>
        <v>Dez16</v>
      </c>
      <c r="P84" s="70" t="str">
        <f t="shared" si="9"/>
        <v>Mar17</v>
      </c>
      <c r="Q84" s="70" t="str">
        <f t="shared" si="9"/>
        <v>Jun17</v>
      </c>
      <c r="R84" s="70" t="str">
        <f t="shared" si="9"/>
        <v>Set17</v>
      </c>
      <c r="S84" s="70" t="str">
        <f t="shared" si="9"/>
        <v>Dez17</v>
      </c>
      <c r="T84" s="70" t="str">
        <f t="shared" si="9"/>
        <v>Mar18</v>
      </c>
      <c r="U84" s="70" t="str">
        <f t="shared" si="9"/>
        <v>Jun18</v>
      </c>
      <c r="V84" s="70" t="str">
        <f t="shared" si="9"/>
        <v>Set18</v>
      </c>
      <c r="W84" s="70" t="str">
        <f t="shared" si="9"/>
        <v>Dez18</v>
      </c>
      <c r="X84" s="70" t="str">
        <f t="shared" si="9"/>
        <v>Mar19</v>
      </c>
      <c r="Y84" s="70" t="str">
        <f t="shared" si="9"/>
        <v>Jun19</v>
      </c>
      <c r="Z84" s="70" t="str">
        <f t="shared" ref="Z84:AA84" si="10">Z5</f>
        <v>Set19</v>
      </c>
      <c r="AA84" s="70" t="str">
        <f t="shared" si="10"/>
        <v>Dez19</v>
      </c>
    </row>
    <row r="85" spans="2:28" ht="7.5" customHeight="1">
      <c r="B85" s="18"/>
    </row>
    <row r="86" spans="2:28">
      <c r="B86" s="72" t="s">
        <v>105</v>
      </c>
      <c r="C86" s="73">
        <v>64925.918369999992</v>
      </c>
      <c r="D86" s="73">
        <v>111044.75972999999</v>
      </c>
      <c r="E86" s="73">
        <v>156712.76082</v>
      </c>
      <c r="F86" s="367">
        <v>108348.20991000001</v>
      </c>
      <c r="G86" s="367">
        <v>63683.781179999998</v>
      </c>
      <c r="H86" s="367">
        <v>61769.795090000007</v>
      </c>
      <c r="I86" s="367">
        <v>42264.334909999998</v>
      </c>
      <c r="J86" s="367">
        <v>49252.966820000001</v>
      </c>
      <c r="K86" s="367">
        <f>SUM(K87:K90)</f>
        <v>38099.379980000005</v>
      </c>
      <c r="L86" s="367">
        <f>SUM(L87:L90)</f>
        <v>25367.046780000001</v>
      </c>
      <c r="M86" s="367">
        <v>38994.987590000004</v>
      </c>
      <c r="N86" s="367">
        <v>32006.619400000003</v>
      </c>
      <c r="O86" s="367">
        <v>32068.167720000001</v>
      </c>
      <c r="P86" s="367">
        <f t="shared" ref="P86:U86" si="11">SUM(P87:P90)</f>
        <v>16190.045700000001</v>
      </c>
      <c r="Q86" s="367">
        <f t="shared" si="11"/>
        <v>9191.1379899999993</v>
      </c>
      <c r="R86" s="367">
        <f t="shared" si="11"/>
        <v>14295.18072</v>
      </c>
      <c r="S86" s="367">
        <f t="shared" si="11"/>
        <v>12931.237219999999</v>
      </c>
      <c r="T86" s="367">
        <f t="shared" si="11"/>
        <v>13716.89032</v>
      </c>
      <c r="U86" s="367">
        <f t="shared" si="11"/>
        <v>8830.3010200000008</v>
      </c>
      <c r="V86" s="367">
        <f t="shared" ref="V86:W86" si="12">SUM(V87:V90)</f>
        <v>19154.519899999999</v>
      </c>
      <c r="W86" s="367">
        <f t="shared" si="12"/>
        <v>20721.31668</v>
      </c>
      <c r="X86" s="367">
        <f t="shared" ref="X86:Y86" si="13">SUM(X87:X90)</f>
        <v>17154</v>
      </c>
      <c r="Y86" s="367">
        <f t="shared" si="13"/>
        <v>8260.42461</v>
      </c>
      <c r="Z86" s="367">
        <f t="shared" ref="Z86" si="14">SUM(Z87:Z90)</f>
        <v>10373.452220000001</v>
      </c>
      <c r="AA86" s="367">
        <v>20581.159250000001</v>
      </c>
      <c r="AB86" s="85"/>
    </row>
    <row r="87" spans="2:28">
      <c r="B87" s="61" t="s">
        <v>106</v>
      </c>
      <c r="C87" s="62">
        <v>26471.013910000001</v>
      </c>
      <c r="D87" s="62">
        <v>74776.380909999993</v>
      </c>
      <c r="E87" s="62">
        <v>121955.81236</v>
      </c>
      <c r="F87" s="363">
        <v>62155.897270000001</v>
      </c>
      <c r="G87" s="363">
        <v>16600.412359999998</v>
      </c>
      <c r="H87" s="363">
        <v>18724.052179999999</v>
      </c>
      <c r="I87" s="363">
        <v>21669.92009</v>
      </c>
      <c r="J87" s="363">
        <v>12971.09</v>
      </c>
      <c r="K87" s="363">
        <v>8975.956900000001</v>
      </c>
      <c r="L87" s="363">
        <v>7920.9979699999994</v>
      </c>
      <c r="M87" s="363">
        <v>15216.685869999999</v>
      </c>
      <c r="N87" s="363">
        <v>11741.289720000001</v>
      </c>
      <c r="O87" s="363">
        <v>8670.78694</v>
      </c>
      <c r="P87" s="363">
        <v>7186.0787</v>
      </c>
      <c r="Q87" s="363">
        <v>2983.8945899999999</v>
      </c>
      <c r="R87" s="363">
        <v>4503.4213</v>
      </c>
      <c r="S87" s="363">
        <v>5541.7227000000003</v>
      </c>
      <c r="T87" s="363">
        <v>6025.9058600000008</v>
      </c>
      <c r="U87" s="363">
        <v>2618.8302599999997</v>
      </c>
      <c r="V87" s="363">
        <v>5483.4493899999998</v>
      </c>
      <c r="W87" s="363">
        <v>5941.05843</v>
      </c>
      <c r="X87" s="363">
        <v>6406</v>
      </c>
      <c r="Y87" s="363">
        <v>4088.306</v>
      </c>
      <c r="Z87" s="363">
        <v>1960.2025900000001</v>
      </c>
      <c r="AA87" s="363">
        <v>7896.0427499999996</v>
      </c>
      <c r="AB87" s="85"/>
    </row>
    <row r="88" spans="2:28">
      <c r="B88" s="61" t="s">
        <v>107</v>
      </c>
      <c r="C88" s="62">
        <v>33418.212639999998</v>
      </c>
      <c r="D88" s="62">
        <v>27931.858909999999</v>
      </c>
      <c r="E88" s="62">
        <v>28223.513999999999</v>
      </c>
      <c r="F88" s="363">
        <v>40828.648909999996</v>
      </c>
      <c r="G88" s="363">
        <v>42225.583729999998</v>
      </c>
      <c r="H88" s="363">
        <v>35193.491270000006</v>
      </c>
      <c r="I88" s="363">
        <v>13711.666449999999</v>
      </c>
      <c r="J88" s="363">
        <v>21874.610550000001</v>
      </c>
      <c r="K88" s="363">
        <v>25038.555359999998</v>
      </c>
      <c r="L88" s="363">
        <v>13277.601560000001</v>
      </c>
      <c r="M88" s="363">
        <v>19334.092769999999</v>
      </c>
      <c r="N88" s="363">
        <v>18012.348989999999</v>
      </c>
      <c r="O88" s="363">
        <v>21352.998250000001</v>
      </c>
      <c r="P88" s="363">
        <v>7498.6935999999996</v>
      </c>
      <c r="Q88" s="363">
        <v>4919.1152000000002</v>
      </c>
      <c r="R88" s="363">
        <v>6867.8652000000002</v>
      </c>
      <c r="S88" s="363">
        <v>5639.9655999999995</v>
      </c>
      <c r="T88" s="363">
        <v>6516.06592</v>
      </c>
      <c r="U88" s="363">
        <v>6079.3397999999997</v>
      </c>
      <c r="V88" s="363">
        <v>13417.999589999999</v>
      </c>
      <c r="W88" s="363">
        <v>14567.229029999999</v>
      </c>
      <c r="X88" s="363">
        <v>10563</v>
      </c>
      <c r="Y88" s="363">
        <v>4172.1186099999995</v>
      </c>
      <c r="Z88" s="363">
        <v>8413.2496300000003</v>
      </c>
      <c r="AA88" s="363">
        <v>12685.1165</v>
      </c>
      <c r="AB88" s="85"/>
    </row>
    <row r="89" spans="2:28">
      <c r="B89" s="61" t="s">
        <v>108</v>
      </c>
      <c r="C89" s="62">
        <v>4896.2019099999998</v>
      </c>
      <c r="D89" s="62">
        <v>8208.5237300000008</v>
      </c>
      <c r="E89" s="62">
        <v>6511.1258200000002</v>
      </c>
      <c r="F89" s="363">
        <v>5345.05818</v>
      </c>
      <c r="G89" s="363">
        <v>4841.2819099999997</v>
      </c>
      <c r="H89" s="363">
        <v>7837.7149100000006</v>
      </c>
      <c r="I89" s="363">
        <v>6870.4276399999999</v>
      </c>
      <c r="J89" s="363">
        <v>14397.88782</v>
      </c>
      <c r="K89" s="363">
        <v>4076.748</v>
      </c>
      <c r="L89" s="363">
        <v>4160.8211200000005</v>
      </c>
      <c r="M89" s="363">
        <v>4438.35214</v>
      </c>
      <c r="N89" s="363">
        <v>2249.2350699999997</v>
      </c>
      <c r="O89" s="363">
        <v>2041.3872900000001</v>
      </c>
      <c r="P89" s="363">
        <v>1502.9484299999999</v>
      </c>
      <c r="Q89" s="363">
        <v>1286.79782</v>
      </c>
      <c r="R89" s="363">
        <v>2923.8942200000001</v>
      </c>
      <c r="S89" s="363">
        <v>1749.54892</v>
      </c>
      <c r="T89" s="363">
        <v>1174.9185400000001</v>
      </c>
      <c r="U89" s="363">
        <v>132.13095999999999</v>
      </c>
      <c r="V89" s="363">
        <v>253.07092</v>
      </c>
      <c r="W89" s="363">
        <v>213.02922000000001</v>
      </c>
      <c r="X89" s="363">
        <v>185</v>
      </c>
      <c r="Y89" s="363">
        <v>0</v>
      </c>
      <c r="Z89" s="363">
        <v>0</v>
      </c>
      <c r="AA89" s="363">
        <v>0</v>
      </c>
      <c r="AB89" s="85"/>
    </row>
    <row r="90" spans="2:28">
      <c r="B90" s="61" t="s">
        <v>109</v>
      </c>
      <c r="C90" s="62">
        <v>140.48991000000001</v>
      </c>
      <c r="D90" s="62">
        <v>127.99618</v>
      </c>
      <c r="E90" s="62">
        <v>22.30864</v>
      </c>
      <c r="F90" s="363">
        <v>18.605550000000001</v>
      </c>
      <c r="G90" s="363">
        <v>16.50318</v>
      </c>
      <c r="H90" s="363">
        <v>14.53673</v>
      </c>
      <c r="I90" s="363">
        <v>12.320729999999999</v>
      </c>
      <c r="J90" s="363">
        <v>9.3784500000000008</v>
      </c>
      <c r="K90" s="363">
        <v>8.1197200000000009</v>
      </c>
      <c r="L90" s="363">
        <v>7.6261299999999999</v>
      </c>
      <c r="M90" s="363">
        <v>5.8568100000000003</v>
      </c>
      <c r="N90" s="363">
        <v>3.7456199999999997</v>
      </c>
      <c r="O90" s="363">
        <v>2.9952399999999999</v>
      </c>
      <c r="P90" s="363">
        <v>2.32497</v>
      </c>
      <c r="Q90" s="363">
        <v>1.3303800000000001</v>
      </c>
      <c r="R90" s="363">
        <v>0</v>
      </c>
      <c r="S90" s="363">
        <v>0</v>
      </c>
      <c r="T90" s="363">
        <v>0</v>
      </c>
      <c r="U90" s="363">
        <v>0</v>
      </c>
      <c r="V90" s="363">
        <v>0</v>
      </c>
      <c r="W90" s="363">
        <v>0</v>
      </c>
      <c r="X90" s="363">
        <v>0</v>
      </c>
      <c r="Y90" s="363">
        <v>0</v>
      </c>
      <c r="Z90" s="363">
        <v>0</v>
      </c>
      <c r="AA90" s="363">
        <v>0</v>
      </c>
      <c r="AB90" s="85"/>
    </row>
    <row r="91" spans="2:28">
      <c r="B91" s="72" t="s">
        <v>110</v>
      </c>
      <c r="C91" s="73">
        <v>434.30909000000003</v>
      </c>
      <c r="D91" s="73">
        <v>1190.9431100000002</v>
      </c>
      <c r="E91" s="73">
        <v>18.21191</v>
      </c>
      <c r="F91" s="367">
        <v>1621.48</v>
      </c>
      <c r="G91" s="367">
        <v>402.78017999999997</v>
      </c>
      <c r="H91" s="367">
        <v>96.144360000000006</v>
      </c>
      <c r="I91" s="367">
        <v>1144.01027</v>
      </c>
      <c r="J91" s="367">
        <v>392.07809000000003</v>
      </c>
      <c r="K91" s="367">
        <v>64.450630000000004</v>
      </c>
      <c r="L91" s="367">
        <v>2055.2896100000003</v>
      </c>
      <c r="M91" s="367">
        <v>12328.662890000001</v>
      </c>
      <c r="N91" s="367">
        <v>15975.239390000001</v>
      </c>
      <c r="O91" s="367">
        <v>4.8425600000000006</v>
      </c>
      <c r="P91" s="367">
        <v>52.912120000000002</v>
      </c>
      <c r="Q91" s="367">
        <v>4.63429</v>
      </c>
      <c r="R91" s="367">
        <v>1.81091</v>
      </c>
      <c r="S91" s="367">
        <v>21.82</v>
      </c>
      <c r="T91" s="367">
        <v>6201.1797300000007</v>
      </c>
      <c r="U91" s="367">
        <v>4710.8911399999997</v>
      </c>
      <c r="V91" s="367">
        <v>4715.8367199999993</v>
      </c>
      <c r="W91" s="367">
        <v>3115.1910800000001</v>
      </c>
      <c r="X91" s="367">
        <v>2744</v>
      </c>
      <c r="Y91" s="367">
        <v>1345.0539199999998</v>
      </c>
      <c r="Z91" s="367">
        <v>1139.6541200000001</v>
      </c>
      <c r="AA91" s="367">
        <v>1800.9348799999998</v>
      </c>
      <c r="AB91" s="85"/>
    </row>
    <row r="92" spans="2:28">
      <c r="B92" s="72" t="s">
        <v>111</v>
      </c>
      <c r="C92" s="73">
        <v>14915.317449999999</v>
      </c>
      <c r="D92" s="73">
        <v>10825.22227</v>
      </c>
      <c r="E92" s="73">
        <v>35461.341909999996</v>
      </c>
      <c r="F92" s="367">
        <v>18578.709640000001</v>
      </c>
      <c r="G92" s="367">
        <v>18429.968639999999</v>
      </c>
      <c r="H92" s="367">
        <v>21307.23691</v>
      </c>
      <c r="I92" s="367">
        <v>21895.062910000001</v>
      </c>
      <c r="J92" s="367">
        <v>25905.012910000001</v>
      </c>
      <c r="K92" s="367">
        <v>55578.725359999997</v>
      </c>
      <c r="L92" s="367">
        <v>38601.687439999994</v>
      </c>
      <c r="M92" s="367">
        <v>31298.06122</v>
      </c>
      <c r="N92" s="367">
        <v>80359.29161</v>
      </c>
      <c r="O92" s="367">
        <v>84746.107870000007</v>
      </c>
      <c r="P92" s="367">
        <v>34035.910380000001</v>
      </c>
      <c r="Q92" s="367">
        <v>30319.506420000002</v>
      </c>
      <c r="R92" s="367">
        <v>23994.519079999998</v>
      </c>
      <c r="S92" s="367">
        <v>25111.512730000002</v>
      </c>
      <c r="T92" s="367">
        <v>25493.99957</v>
      </c>
      <c r="U92" s="367">
        <v>31017.326300000001</v>
      </c>
      <c r="V92" s="367">
        <v>30693.989809999999</v>
      </c>
      <c r="W92" s="367">
        <v>50410.606820000001</v>
      </c>
      <c r="X92" s="367">
        <v>37977</v>
      </c>
      <c r="Y92" s="367">
        <v>26116.340620000003</v>
      </c>
      <c r="Z92" s="367">
        <v>69980.125620000006</v>
      </c>
      <c r="AA92" s="367">
        <v>178164.079</v>
      </c>
      <c r="AB92" s="85"/>
    </row>
    <row r="93" spans="2:28">
      <c r="B93" s="72" t="s">
        <v>112</v>
      </c>
      <c r="C93" s="73">
        <v>73958.205199999997</v>
      </c>
      <c r="D93" s="73">
        <v>10243.03332</v>
      </c>
      <c r="E93" s="73">
        <v>13304.58058</v>
      </c>
      <c r="F93" s="367">
        <v>25823.321059999998</v>
      </c>
      <c r="G93" s="367">
        <v>55652.825669999998</v>
      </c>
      <c r="H93" s="367">
        <v>38258.20059</v>
      </c>
      <c r="I93" s="367">
        <v>35092.275679999999</v>
      </c>
      <c r="J93" s="367">
        <v>19746.969410000002</v>
      </c>
      <c r="K93" s="367">
        <v>8221.4782900000009</v>
      </c>
      <c r="L93" s="367">
        <v>57181.17121</v>
      </c>
      <c r="M93" s="367">
        <v>14462.957630000001</v>
      </c>
      <c r="N93" s="367">
        <v>1428.0945900000002</v>
      </c>
      <c r="O93" s="367">
        <v>7555.8473199999999</v>
      </c>
      <c r="P93" s="367">
        <v>1109.18255</v>
      </c>
      <c r="Q93" s="367">
        <v>3565.6811200000002</v>
      </c>
      <c r="R93" s="367">
        <v>3500.91498</v>
      </c>
      <c r="S93" s="367">
        <v>9396.7942400000011</v>
      </c>
      <c r="T93" s="367">
        <v>1485.5993100000001</v>
      </c>
      <c r="U93" s="367">
        <v>6231.8269800000007</v>
      </c>
      <c r="V93" s="367">
        <v>6017.1656800000001</v>
      </c>
      <c r="W93" s="367">
        <v>3945.2823199999998</v>
      </c>
      <c r="X93" s="367">
        <v>8704</v>
      </c>
      <c r="Y93" s="367">
        <v>5099.0885499999995</v>
      </c>
      <c r="Z93" s="367">
        <v>4383.8054299999994</v>
      </c>
      <c r="AA93" s="367">
        <v>120443.98275</v>
      </c>
      <c r="AB93" s="85"/>
    </row>
    <row r="94" spans="2:28"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</row>
    <row r="95" spans="2:28">
      <c r="B95" s="68" t="s">
        <v>102</v>
      </c>
      <c r="C95" s="71">
        <v>154233.75010999999</v>
      </c>
      <c r="D95" s="71">
        <v>133303.95843</v>
      </c>
      <c r="E95" s="71">
        <v>205496.89522000001</v>
      </c>
      <c r="F95" s="366">
        <v>154371.72061000002</v>
      </c>
      <c r="G95" s="366">
        <v>138169.35566999999</v>
      </c>
      <c r="H95" s="366">
        <v>121431.37695000001</v>
      </c>
      <c r="I95" s="366">
        <v>100395.68377</v>
      </c>
      <c r="J95" s="366">
        <v>95297.027230000007</v>
      </c>
      <c r="K95" s="366">
        <f t="shared" ref="K95:P95" si="15">SUM(K87:K93)</f>
        <v>101964.03426</v>
      </c>
      <c r="L95" s="366">
        <f t="shared" si="15"/>
        <v>123205.19503999999</v>
      </c>
      <c r="M95" s="366">
        <f t="shared" si="15"/>
        <v>97084.669330000004</v>
      </c>
      <c r="N95" s="366">
        <f t="shared" si="15"/>
        <v>129769.24498999999</v>
      </c>
      <c r="O95" s="366">
        <f t="shared" si="15"/>
        <v>124374.96547000001</v>
      </c>
      <c r="P95" s="366">
        <f t="shared" si="15"/>
        <v>51388.050750000002</v>
      </c>
      <c r="Q95" s="366">
        <f t="shared" ref="Q95:R95" si="16">SUM(Q87:Q93)</f>
        <v>43080.959820000004</v>
      </c>
      <c r="R95" s="366">
        <f t="shared" si="16"/>
        <v>41792.425690000004</v>
      </c>
      <c r="S95" s="366">
        <f t="shared" ref="S95:T95" si="17">SUM(S87:S93)</f>
        <v>47461.364190000008</v>
      </c>
      <c r="T95" s="366">
        <f t="shared" si="17"/>
        <v>46897.66893</v>
      </c>
      <c r="U95" s="366">
        <f t="shared" ref="U95:V95" si="18">SUM(U87:U93)</f>
        <v>50790.345439999997</v>
      </c>
      <c r="V95" s="366">
        <f t="shared" si="18"/>
        <v>60581.512109999996</v>
      </c>
      <c r="W95" s="366">
        <f t="shared" ref="W95:X95" si="19">SUM(W87:W93)</f>
        <v>78192.396899999992</v>
      </c>
      <c r="X95" s="366">
        <f t="shared" si="19"/>
        <v>66579</v>
      </c>
      <c r="Y95" s="366">
        <f t="shared" ref="Y95:Z95" si="20">SUM(Y87:Y93)</f>
        <v>40820.907700000003</v>
      </c>
      <c r="Z95" s="366">
        <f t="shared" si="20"/>
        <v>85877.037389999998</v>
      </c>
      <c r="AA95" s="366">
        <f>SUM(AA87:AA93)</f>
        <v>320990.15587999998</v>
      </c>
    </row>
    <row r="97" spans="2:27"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 t="s">
        <v>0</v>
      </c>
    </row>
    <row r="98" spans="2:27">
      <c r="B98" s="68" t="s">
        <v>427</v>
      </c>
      <c r="C98" s="70" t="s">
        <v>19</v>
      </c>
      <c r="D98" s="70" t="s">
        <v>20</v>
      </c>
      <c r="E98" s="70" t="s">
        <v>117</v>
      </c>
      <c r="F98" s="70" t="str">
        <f t="shared" ref="F98:Y98" si="21">F5</f>
        <v>Set14</v>
      </c>
      <c r="G98" s="70" t="str">
        <f t="shared" si="21"/>
        <v>Dez14</v>
      </c>
      <c r="H98" s="70" t="str">
        <f t="shared" si="21"/>
        <v>Mar15</v>
      </c>
      <c r="I98" s="70" t="str">
        <f t="shared" si="21"/>
        <v>Jun15</v>
      </c>
      <c r="J98" s="70" t="str">
        <f t="shared" si="21"/>
        <v>Set15</v>
      </c>
      <c r="K98" s="70" t="str">
        <f t="shared" si="21"/>
        <v>Dez15</v>
      </c>
      <c r="L98" s="70" t="str">
        <f t="shared" si="21"/>
        <v>Mar16</v>
      </c>
      <c r="M98" s="70" t="str">
        <f t="shared" si="21"/>
        <v>Jun16</v>
      </c>
      <c r="N98" s="70" t="str">
        <f t="shared" si="21"/>
        <v>Set16</v>
      </c>
      <c r="O98" s="70" t="str">
        <f t="shared" si="21"/>
        <v>Dez16</v>
      </c>
      <c r="P98" s="70" t="str">
        <f t="shared" si="21"/>
        <v>Mar17</v>
      </c>
      <c r="Q98" s="70" t="str">
        <f t="shared" si="21"/>
        <v>Jun17</v>
      </c>
      <c r="R98" s="70" t="str">
        <f t="shared" si="21"/>
        <v>Set17</v>
      </c>
      <c r="S98" s="70" t="str">
        <f t="shared" si="21"/>
        <v>Dez17</v>
      </c>
      <c r="T98" s="70" t="str">
        <f t="shared" si="21"/>
        <v>Mar18</v>
      </c>
      <c r="U98" s="70" t="str">
        <f t="shared" si="21"/>
        <v>Jun18</v>
      </c>
      <c r="V98" s="70" t="str">
        <f t="shared" si="21"/>
        <v>Set18</v>
      </c>
      <c r="W98" s="70" t="str">
        <f t="shared" si="21"/>
        <v>Dez18</v>
      </c>
      <c r="X98" s="70" t="str">
        <f t="shared" si="21"/>
        <v>Mar19</v>
      </c>
      <c r="Y98" s="70" t="str">
        <f t="shared" si="21"/>
        <v>Jun19</v>
      </c>
      <c r="Z98" s="70" t="str">
        <f t="shared" ref="Z98:AA98" si="22">Z5</f>
        <v>Set19</v>
      </c>
      <c r="AA98" s="70" t="str">
        <f t="shared" si="22"/>
        <v>Dez19</v>
      </c>
    </row>
    <row r="99" spans="2:27">
      <c r="B99" s="72" t="s">
        <v>428</v>
      </c>
      <c r="C99" s="73">
        <f>C48</f>
        <v>27332.314429999999</v>
      </c>
      <c r="D99" s="73">
        <f>D48</f>
        <v>26296.914649999999</v>
      </c>
      <c r="E99" s="73">
        <f t="shared" ref="E99:J99" si="23">E48</f>
        <v>26203.32188</v>
      </c>
      <c r="F99" s="367">
        <f t="shared" si="23"/>
        <v>9896.8011900000001</v>
      </c>
      <c r="G99" s="367">
        <f t="shared" si="23"/>
        <v>7522.5695800000003</v>
      </c>
      <c r="H99" s="367">
        <f t="shared" si="23"/>
        <v>18891.527879999998</v>
      </c>
      <c r="I99" s="367">
        <f t="shared" si="23"/>
        <v>10415.62552</v>
      </c>
      <c r="J99" s="367">
        <f t="shared" si="23"/>
        <v>21859.29379</v>
      </c>
      <c r="K99" s="367">
        <f t="shared" ref="K99:P99" si="24">K48</f>
        <v>42302.17108</v>
      </c>
      <c r="L99" s="367">
        <f t="shared" si="24"/>
        <v>13887.88423</v>
      </c>
      <c r="M99" s="367">
        <f t="shared" si="24"/>
        <v>21982.89428</v>
      </c>
      <c r="N99" s="367">
        <f t="shared" si="24"/>
        <v>33900.958829999996</v>
      </c>
      <c r="O99" s="367">
        <f t="shared" si="24"/>
        <v>11675.324560000001</v>
      </c>
      <c r="P99" s="367">
        <f t="shared" si="24"/>
        <v>4804.8704000000007</v>
      </c>
      <c r="Q99" s="367">
        <f t="shared" ref="Q99:R99" si="25">Q48</f>
        <v>4578.1287699999993</v>
      </c>
      <c r="R99" s="367">
        <f t="shared" si="25"/>
        <v>5618.4437199999993</v>
      </c>
      <c r="S99" s="367">
        <f t="shared" ref="S99:T99" si="26">S48</f>
        <v>4948.9377599999998</v>
      </c>
      <c r="T99" s="367">
        <f t="shared" si="26"/>
        <v>4932.0819099999999</v>
      </c>
      <c r="U99" s="367">
        <f t="shared" ref="U99:V99" si="27">U48</f>
        <v>6456.4186799999998</v>
      </c>
      <c r="V99" s="367">
        <f t="shared" si="27"/>
        <v>7264.1884199999995</v>
      </c>
      <c r="W99" s="367">
        <f t="shared" ref="W99:X99" si="28">W48</f>
        <v>6910.05663</v>
      </c>
      <c r="X99" s="367">
        <f t="shared" si="28"/>
        <v>5820.7073300000002</v>
      </c>
      <c r="Y99" s="367">
        <f t="shared" ref="Y99:Z99" si="29">Y48</f>
        <v>610.82821999999999</v>
      </c>
      <c r="Z99" s="367">
        <f t="shared" si="29"/>
        <v>652.54998000000001</v>
      </c>
      <c r="AA99" s="367">
        <f>AA48</f>
        <v>2530.4279500000002</v>
      </c>
    </row>
    <row r="100" spans="2:27"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</row>
    <row r="101" spans="2:27" ht="15">
      <c r="B101" s="275"/>
      <c r="C101" s="218"/>
      <c r="D101" s="218"/>
      <c r="E101" s="218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 t="s">
        <v>0</v>
      </c>
    </row>
    <row r="102" spans="2:27">
      <c r="B102" s="68" t="s">
        <v>90</v>
      </c>
      <c r="C102" s="70" t="s">
        <v>19</v>
      </c>
      <c r="D102" s="70" t="s">
        <v>20</v>
      </c>
      <c r="E102" s="70" t="s">
        <v>117</v>
      </c>
      <c r="F102" s="344" t="s">
        <v>429</v>
      </c>
      <c r="G102" s="344" t="str">
        <f t="shared" ref="G102:Y102" si="30">G5</f>
        <v>Dez14</v>
      </c>
      <c r="H102" s="344" t="str">
        <f t="shared" si="30"/>
        <v>Mar15</v>
      </c>
      <c r="I102" s="344" t="str">
        <f t="shared" si="30"/>
        <v>Jun15</v>
      </c>
      <c r="J102" s="344" t="str">
        <f t="shared" si="30"/>
        <v>Set15</v>
      </c>
      <c r="K102" s="344" t="str">
        <f t="shared" si="30"/>
        <v>Dez15</v>
      </c>
      <c r="L102" s="344" t="str">
        <f t="shared" si="30"/>
        <v>Mar16</v>
      </c>
      <c r="M102" s="344" t="str">
        <f t="shared" si="30"/>
        <v>Jun16</v>
      </c>
      <c r="N102" s="344" t="str">
        <f t="shared" si="30"/>
        <v>Set16</v>
      </c>
      <c r="O102" s="344" t="str">
        <f t="shared" si="30"/>
        <v>Dez16</v>
      </c>
      <c r="P102" s="344" t="str">
        <f t="shared" si="30"/>
        <v>Mar17</v>
      </c>
      <c r="Q102" s="344" t="str">
        <f t="shared" si="30"/>
        <v>Jun17</v>
      </c>
      <c r="R102" s="344" t="str">
        <f t="shared" si="30"/>
        <v>Set17</v>
      </c>
      <c r="S102" s="344" t="str">
        <f t="shared" si="30"/>
        <v>Dez17</v>
      </c>
      <c r="T102" s="344" t="str">
        <f t="shared" si="30"/>
        <v>Mar18</v>
      </c>
      <c r="U102" s="344" t="str">
        <f t="shared" si="30"/>
        <v>Jun18</v>
      </c>
      <c r="V102" s="344" t="str">
        <f t="shared" si="30"/>
        <v>Set18</v>
      </c>
      <c r="W102" s="344" t="str">
        <f t="shared" si="30"/>
        <v>Dez18</v>
      </c>
      <c r="X102" s="344" t="str">
        <f t="shared" si="30"/>
        <v>Mar19</v>
      </c>
      <c r="Y102" s="344" t="str">
        <f t="shared" si="30"/>
        <v>Jun19</v>
      </c>
      <c r="Z102" s="344" t="str">
        <f t="shared" ref="Z102:AA102" si="31">Z5</f>
        <v>Set19</v>
      </c>
      <c r="AA102" s="344" t="str">
        <f t="shared" si="31"/>
        <v>Dez19</v>
      </c>
    </row>
    <row r="103" spans="2:27" ht="3" customHeight="1">
      <c r="B103" s="18"/>
      <c r="C103" s="275"/>
      <c r="D103" s="275"/>
      <c r="E103" s="27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</row>
    <row r="104" spans="2:27">
      <c r="B104" s="72" t="s">
        <v>114</v>
      </c>
      <c r="C104" s="73"/>
      <c r="D104" s="73"/>
      <c r="E104" s="73"/>
      <c r="F104" s="342"/>
      <c r="G104" s="342"/>
      <c r="H104" s="342"/>
      <c r="I104" s="342"/>
      <c r="J104" s="342"/>
      <c r="K104" s="342"/>
      <c r="L104" s="342"/>
      <c r="M104" s="342"/>
      <c r="N104" s="342"/>
      <c r="O104" s="342"/>
      <c r="P104" s="342"/>
      <c r="Q104" s="342"/>
      <c r="R104" s="342"/>
      <c r="S104" s="342"/>
      <c r="T104" s="342"/>
      <c r="U104" s="342"/>
      <c r="V104" s="342"/>
      <c r="W104" s="342"/>
      <c r="X104" s="342"/>
      <c r="Y104" s="342"/>
      <c r="Z104" s="342"/>
      <c r="AA104" s="342"/>
    </row>
    <row r="105" spans="2:27" ht="0.75" customHeight="1">
      <c r="B105" s="18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</row>
    <row r="106" spans="2:27">
      <c r="B106" s="52" t="s">
        <v>115</v>
      </c>
      <c r="C106" s="219">
        <v>144430</v>
      </c>
      <c r="D106" s="219">
        <v>145004</v>
      </c>
      <c r="E106" s="371">
        <v>145004</v>
      </c>
      <c r="F106" s="368">
        <v>147451.02382</v>
      </c>
      <c r="G106" s="368">
        <v>147451.02382</v>
      </c>
      <c r="H106" s="368">
        <v>157692.68190999998</v>
      </c>
      <c r="I106" s="368">
        <v>157692.68190999998</v>
      </c>
      <c r="J106" s="368">
        <v>66807.24745000001</v>
      </c>
      <c r="K106" s="368">
        <v>66807.24745000001</v>
      </c>
      <c r="L106" s="368">
        <v>104567</v>
      </c>
      <c r="M106" s="368">
        <v>104567</v>
      </c>
      <c r="N106" s="368">
        <v>188517.34015</v>
      </c>
      <c r="O106" s="368">
        <v>188517</v>
      </c>
      <c r="P106" s="368">
        <v>169785</v>
      </c>
      <c r="Q106" s="368">
        <v>169785</v>
      </c>
      <c r="R106" s="368">
        <v>160360.29869999998</v>
      </c>
      <c r="S106" s="368">
        <v>160360.29869999998</v>
      </c>
      <c r="T106" s="368">
        <v>165076.3811</v>
      </c>
      <c r="U106" s="368">
        <v>165076.3811</v>
      </c>
      <c r="V106" s="368">
        <v>193828</v>
      </c>
      <c r="W106" s="368">
        <v>193828</v>
      </c>
      <c r="X106" s="368">
        <v>249271</v>
      </c>
      <c r="Y106" s="368">
        <v>249271</v>
      </c>
      <c r="Z106" s="368">
        <v>186172.39087</v>
      </c>
      <c r="AA106" s="368">
        <v>186172</v>
      </c>
    </row>
    <row r="107" spans="2:27" ht="3.75" customHeight="1">
      <c r="B107" s="275"/>
      <c r="E107" s="369"/>
      <c r="F107" s="370"/>
      <c r="G107" s="370"/>
      <c r="H107" s="370"/>
      <c r="I107" s="370"/>
      <c r="J107" s="370"/>
      <c r="K107" s="370"/>
      <c r="L107" s="370"/>
      <c r="M107" s="370"/>
      <c r="N107" s="370"/>
      <c r="O107" s="370"/>
      <c r="P107" s="370"/>
      <c r="Q107" s="370"/>
      <c r="R107" s="370"/>
      <c r="S107" s="370"/>
      <c r="T107" s="370"/>
      <c r="U107" s="370"/>
      <c r="V107" s="370"/>
      <c r="W107" s="370"/>
      <c r="X107" s="370"/>
      <c r="Y107" s="370"/>
      <c r="Z107" s="370"/>
      <c r="AA107" s="370"/>
    </row>
    <row r="108" spans="2:27">
      <c r="B108" s="68" t="s">
        <v>102</v>
      </c>
      <c r="C108" s="71">
        <v>144430</v>
      </c>
      <c r="D108" s="71">
        <v>145004</v>
      </c>
      <c r="E108" s="365">
        <v>145004</v>
      </c>
      <c r="F108" s="366">
        <v>147451.02382</v>
      </c>
      <c r="G108" s="366">
        <v>147451.02382</v>
      </c>
      <c r="H108" s="366">
        <v>157692.68190999998</v>
      </c>
      <c r="I108" s="366">
        <v>157692.68190999998</v>
      </c>
      <c r="J108" s="366">
        <v>66807.24745000001</v>
      </c>
      <c r="K108" s="366">
        <v>66807.24745000001</v>
      </c>
      <c r="L108" s="366">
        <v>104567</v>
      </c>
      <c r="M108" s="366">
        <v>104567</v>
      </c>
      <c r="N108" s="366">
        <v>188517.34015</v>
      </c>
      <c r="O108" s="366">
        <v>188517.34015</v>
      </c>
      <c r="P108" s="366">
        <v>169785</v>
      </c>
      <c r="Q108" s="366">
        <v>169785</v>
      </c>
      <c r="R108" s="366">
        <v>160360.29869999998</v>
      </c>
      <c r="S108" s="366">
        <v>160360.29869999998</v>
      </c>
      <c r="T108" s="366">
        <v>165076.3811</v>
      </c>
      <c r="U108" s="366">
        <v>165076.3811</v>
      </c>
      <c r="V108" s="366">
        <v>193828</v>
      </c>
      <c r="W108" s="366">
        <v>193828</v>
      </c>
      <c r="X108" s="366">
        <v>249271</v>
      </c>
      <c r="Y108" s="366">
        <v>249271</v>
      </c>
      <c r="Z108" s="366">
        <v>186172.39087</v>
      </c>
      <c r="AA108" s="366">
        <v>186172</v>
      </c>
    </row>
    <row r="109" spans="2:27" ht="15">
      <c r="B109" s="275"/>
      <c r="C109" s="275"/>
      <c r="D109" s="275"/>
      <c r="E109" s="372"/>
      <c r="F109" s="372"/>
      <c r="G109" s="372"/>
      <c r="H109" s="372"/>
      <c r="I109" s="372"/>
      <c r="J109" s="372"/>
      <c r="K109" s="372"/>
      <c r="L109" s="372"/>
      <c r="M109" s="372"/>
      <c r="N109" s="372"/>
      <c r="O109" s="372"/>
      <c r="P109" s="372"/>
      <c r="Q109" s="372"/>
      <c r="R109" s="372"/>
      <c r="S109" s="372"/>
      <c r="T109" s="372"/>
      <c r="U109" s="372"/>
      <c r="V109" s="372"/>
      <c r="W109" s="372"/>
      <c r="X109" s="372"/>
      <c r="Y109" s="372"/>
      <c r="Z109" s="372"/>
      <c r="AA109" s="372"/>
    </row>
    <row r="110" spans="2:27">
      <c r="B110" s="74" t="s">
        <v>116</v>
      </c>
      <c r="C110" s="276">
        <v>4335102.7685880242</v>
      </c>
      <c r="D110" s="276">
        <v>4410117.0782676721</v>
      </c>
      <c r="E110" s="276">
        <v>4515084.9360800004</v>
      </c>
      <c r="F110" s="276">
        <v>4553012.8738000002</v>
      </c>
      <c r="G110" s="276">
        <v>4598677.2851599995</v>
      </c>
      <c r="H110" s="276">
        <v>4386140.0045432784</v>
      </c>
      <c r="I110" s="276">
        <f t="shared" ref="I110:N110" si="32">I108+I95+I66</f>
        <v>3412749.3858652846</v>
      </c>
      <c r="J110" s="276">
        <f t="shared" si="32"/>
        <v>2777150.9981960878</v>
      </c>
      <c r="K110" s="276">
        <f t="shared" si="32"/>
        <v>2638202.4805273274</v>
      </c>
      <c r="L110" s="276">
        <f t="shared" si="32"/>
        <v>2544838.7396832807</v>
      </c>
      <c r="M110" s="276">
        <f t="shared" si="32"/>
        <v>2577606.7983019347</v>
      </c>
      <c r="N110" s="276">
        <f t="shared" si="32"/>
        <v>2650741.4978097412</v>
      </c>
      <c r="O110" s="276">
        <f t="shared" ref="O110:T110" si="33">O108+O95+O66</f>
        <v>2627424.4956577616</v>
      </c>
      <c r="P110" s="276">
        <f t="shared" si="33"/>
        <v>2252362.9688430722</v>
      </c>
      <c r="Q110" s="276">
        <f t="shared" si="33"/>
        <v>1986944.211427286</v>
      </c>
      <c r="R110" s="276">
        <f t="shared" si="33"/>
        <v>1804584.025664648</v>
      </c>
      <c r="S110" s="276">
        <f t="shared" si="33"/>
        <v>1738627.0371688041</v>
      </c>
      <c r="T110" s="276">
        <f t="shared" si="33"/>
        <v>1554313.7585700001</v>
      </c>
      <c r="U110" s="276">
        <f t="shared" ref="U110:V110" si="34">U108+U95+U66</f>
        <v>1360796.9121160738</v>
      </c>
      <c r="V110" s="276">
        <f t="shared" si="34"/>
        <v>1338691.1601</v>
      </c>
      <c r="W110" s="276">
        <f t="shared" ref="W110:X110" si="35">W108+W95+W66</f>
        <v>1172592.8319099999</v>
      </c>
      <c r="X110" s="276">
        <f t="shared" si="35"/>
        <v>1158458.6849199999</v>
      </c>
      <c r="Y110" s="276">
        <f t="shared" ref="Y110:Z110" si="36">Y108+Y95+Y66</f>
        <v>1127890.83338</v>
      </c>
      <c r="Z110" s="276">
        <f t="shared" si="36"/>
        <v>1129327.4003100002</v>
      </c>
      <c r="AA110" s="276">
        <f t="shared" ref="AA110" si="37">AA108+AA95+AA66</f>
        <v>1710741.4892451824</v>
      </c>
    </row>
    <row r="111" spans="2:27">
      <c r="E111" s="48"/>
    </row>
    <row r="114" spans="2:27" ht="15">
      <c r="B114" s="275"/>
      <c r="C114" s="275"/>
      <c r="D114" s="275"/>
      <c r="E114" s="277"/>
      <c r="F114" s="346"/>
      <c r="G114" s="346"/>
      <c r="H114" s="346"/>
      <c r="I114" s="346"/>
      <c r="J114" s="346"/>
      <c r="K114" s="346"/>
      <c r="L114" s="346"/>
      <c r="M114" s="346"/>
      <c r="N114" s="346"/>
      <c r="O114" s="346"/>
      <c r="P114" s="346"/>
      <c r="Q114" s="346"/>
      <c r="R114" s="346"/>
      <c r="S114" s="346"/>
      <c r="T114" s="346"/>
      <c r="U114" s="346"/>
      <c r="V114" s="346"/>
      <c r="W114" s="346"/>
      <c r="X114" s="346"/>
      <c r="Y114" s="346"/>
      <c r="Z114" s="346"/>
      <c r="AA114" s="346" t="s">
        <v>0</v>
      </c>
    </row>
    <row r="115" spans="2:27">
      <c r="B115" s="77"/>
      <c r="C115" s="56" t="s">
        <v>19</v>
      </c>
      <c r="D115" s="56" t="s">
        <v>20</v>
      </c>
      <c r="E115" s="56" t="s">
        <v>117</v>
      </c>
      <c r="F115" s="347" t="s">
        <v>429</v>
      </c>
      <c r="G115" s="347" t="s">
        <v>435</v>
      </c>
      <c r="H115" s="347" t="s">
        <v>440</v>
      </c>
      <c r="I115" s="344" t="str">
        <f t="shared" ref="I115:Y115" si="38">I5</f>
        <v>Jun15</v>
      </c>
      <c r="J115" s="344" t="str">
        <f t="shared" si="38"/>
        <v>Set15</v>
      </c>
      <c r="K115" s="344" t="str">
        <f t="shared" si="38"/>
        <v>Dez15</v>
      </c>
      <c r="L115" s="344" t="str">
        <f t="shared" si="38"/>
        <v>Mar16</v>
      </c>
      <c r="M115" s="344" t="str">
        <f t="shared" si="38"/>
        <v>Jun16</v>
      </c>
      <c r="N115" s="344" t="str">
        <f t="shared" si="38"/>
        <v>Set16</v>
      </c>
      <c r="O115" s="344" t="str">
        <f t="shared" si="38"/>
        <v>Dez16</v>
      </c>
      <c r="P115" s="344" t="str">
        <f t="shared" si="38"/>
        <v>Mar17</v>
      </c>
      <c r="Q115" s="344" t="str">
        <f t="shared" si="38"/>
        <v>Jun17</v>
      </c>
      <c r="R115" s="344" t="str">
        <f t="shared" si="38"/>
        <v>Set17</v>
      </c>
      <c r="S115" s="344" t="str">
        <f t="shared" si="38"/>
        <v>Dez17</v>
      </c>
      <c r="T115" s="344" t="str">
        <f t="shared" si="38"/>
        <v>Mar18</v>
      </c>
      <c r="U115" s="344" t="str">
        <f t="shared" si="38"/>
        <v>Jun18</v>
      </c>
      <c r="V115" s="344" t="str">
        <f t="shared" si="38"/>
        <v>Set18</v>
      </c>
      <c r="W115" s="344" t="str">
        <f t="shared" si="38"/>
        <v>Dez18</v>
      </c>
      <c r="X115" s="344" t="str">
        <f t="shared" si="38"/>
        <v>Mar19</v>
      </c>
      <c r="Y115" s="344" t="str">
        <f t="shared" si="38"/>
        <v>Jun19</v>
      </c>
      <c r="Z115" s="344" t="str">
        <f t="shared" ref="Z115:AA115" si="39">Z5</f>
        <v>Set19</v>
      </c>
      <c r="AA115" s="344" t="str">
        <f t="shared" si="39"/>
        <v>Dez19</v>
      </c>
    </row>
    <row r="116" spans="2:27">
      <c r="B116" s="78" t="s">
        <v>51</v>
      </c>
      <c r="C116" s="271">
        <v>643105.07593000005</v>
      </c>
      <c r="D116" s="271">
        <v>605496.50196999987</v>
      </c>
      <c r="E116" s="271">
        <v>600622.21766000008</v>
      </c>
      <c r="F116" s="348">
        <v>599914.49364000012</v>
      </c>
      <c r="G116" s="348">
        <v>604431.04612000007</v>
      </c>
      <c r="H116" s="348">
        <f t="shared" ref="H116:Y116" si="40">H10</f>
        <v>569519.02894000011</v>
      </c>
      <c r="I116" s="348">
        <f t="shared" si="40"/>
        <v>421550.06004000007</v>
      </c>
      <c r="J116" s="348">
        <f t="shared" si="40"/>
        <v>373721.7443599999</v>
      </c>
      <c r="K116" s="348">
        <f t="shared" si="40"/>
        <v>434244.31957000005</v>
      </c>
      <c r="L116" s="348">
        <f t="shared" si="40"/>
        <v>389236.08646000002</v>
      </c>
      <c r="M116" s="348">
        <f t="shared" si="40"/>
        <v>355040.3052</v>
      </c>
      <c r="N116" s="348">
        <f t="shared" si="40"/>
        <v>324749.47792000009</v>
      </c>
      <c r="O116" s="348">
        <f t="shared" si="40"/>
        <v>294975.66241999995</v>
      </c>
      <c r="P116" s="348">
        <f t="shared" si="40"/>
        <v>244730.96758000017</v>
      </c>
      <c r="Q116" s="348">
        <f t="shared" si="40"/>
        <v>182515.89788</v>
      </c>
      <c r="R116" s="348">
        <f t="shared" si="40"/>
        <v>109859.38714999998</v>
      </c>
      <c r="S116" s="348">
        <f t="shared" si="40"/>
        <v>40749.184009999874</v>
      </c>
      <c r="T116" s="348">
        <f t="shared" si="40"/>
        <v>-63545.098419999835</v>
      </c>
      <c r="U116" s="348">
        <f t="shared" si="40"/>
        <v>-126029.53684000003</v>
      </c>
      <c r="V116" s="348">
        <f t="shared" si="40"/>
        <v>-181332.94243000005</v>
      </c>
      <c r="W116" s="348">
        <f t="shared" si="40"/>
        <v>-83181.175539999967</v>
      </c>
      <c r="X116" s="348">
        <f t="shared" si="40"/>
        <v>-119740.81863999987</v>
      </c>
      <c r="Y116" s="348">
        <f t="shared" si="40"/>
        <v>106283.31425</v>
      </c>
      <c r="Z116" s="348">
        <f t="shared" ref="Z116:AA116" si="41">Z10</f>
        <v>46498.931230000017</v>
      </c>
      <c r="AA116" s="348">
        <f t="shared" si="41"/>
        <v>148349.14567000009</v>
      </c>
    </row>
    <row r="117" spans="2:27">
      <c r="B117" s="79" t="s">
        <v>67</v>
      </c>
      <c r="C117" s="272">
        <v>643105.07593000005</v>
      </c>
      <c r="D117" s="272">
        <v>605496.50196999987</v>
      </c>
      <c r="E117" s="349">
        <v>600622.21766000008</v>
      </c>
      <c r="F117" s="349">
        <v>599914.49364000012</v>
      </c>
      <c r="G117" s="349">
        <v>604431.04612000007</v>
      </c>
      <c r="H117" s="349">
        <f t="shared" ref="H117:Y117" si="42">H11</f>
        <v>569519.02894000011</v>
      </c>
      <c r="I117" s="349">
        <f t="shared" si="42"/>
        <v>421550.06004000007</v>
      </c>
      <c r="J117" s="349">
        <f t="shared" si="42"/>
        <v>373721.7443599999</v>
      </c>
      <c r="K117" s="349">
        <f t="shared" si="42"/>
        <v>434244.31957000005</v>
      </c>
      <c r="L117" s="349">
        <f t="shared" si="42"/>
        <v>389236.08646000002</v>
      </c>
      <c r="M117" s="349">
        <f t="shared" si="42"/>
        <v>355040.3052</v>
      </c>
      <c r="N117" s="349">
        <f t="shared" si="42"/>
        <v>324749.47792000009</v>
      </c>
      <c r="O117" s="349">
        <f t="shared" si="42"/>
        <v>294975.66241999995</v>
      </c>
      <c r="P117" s="349">
        <f t="shared" si="42"/>
        <v>244730.96758000017</v>
      </c>
      <c r="Q117" s="349">
        <f t="shared" si="42"/>
        <v>182515.89788</v>
      </c>
      <c r="R117" s="349">
        <f t="shared" si="42"/>
        <v>109859.38714999998</v>
      </c>
      <c r="S117" s="349">
        <f t="shared" si="42"/>
        <v>40749.184009999874</v>
      </c>
      <c r="T117" s="349">
        <f t="shared" si="42"/>
        <v>-63545.098419999835</v>
      </c>
      <c r="U117" s="349">
        <f t="shared" si="42"/>
        <v>-126029.53684000003</v>
      </c>
      <c r="V117" s="349">
        <f t="shared" si="42"/>
        <v>-181332.94243000005</v>
      </c>
      <c r="W117" s="349">
        <f t="shared" si="42"/>
        <v>-83181.175539999967</v>
      </c>
      <c r="X117" s="349">
        <f t="shared" si="42"/>
        <v>-119740.81863999987</v>
      </c>
      <c r="Y117" s="349">
        <f t="shared" si="42"/>
        <v>106283.31425</v>
      </c>
      <c r="Z117" s="349">
        <f t="shared" ref="Z117:AA117" si="43">Z11</f>
        <v>46498.931230000017</v>
      </c>
      <c r="AA117" s="349">
        <f t="shared" si="43"/>
        <v>148349.14567000009</v>
      </c>
    </row>
    <row r="118" spans="2:27">
      <c r="B118" s="79" t="s">
        <v>86</v>
      </c>
      <c r="C118" s="272">
        <v>0</v>
      </c>
      <c r="D118" s="272">
        <v>0</v>
      </c>
      <c r="E118" s="349">
        <v>0</v>
      </c>
      <c r="F118" s="349">
        <v>0</v>
      </c>
      <c r="G118" s="349">
        <v>0</v>
      </c>
      <c r="H118" s="349">
        <f t="shared" ref="H118:M118" si="44">H38</f>
        <v>0</v>
      </c>
      <c r="I118" s="349">
        <f t="shared" si="44"/>
        <v>0</v>
      </c>
      <c r="J118" s="349">
        <f t="shared" si="44"/>
        <v>0</v>
      </c>
      <c r="K118" s="349">
        <f t="shared" si="44"/>
        <v>0</v>
      </c>
      <c r="L118" s="349">
        <f t="shared" si="44"/>
        <v>0</v>
      </c>
      <c r="M118" s="349">
        <f t="shared" si="44"/>
        <v>0</v>
      </c>
      <c r="N118" s="349">
        <f t="shared" ref="N118:S118" si="45">N38</f>
        <v>0</v>
      </c>
      <c r="O118" s="349">
        <f t="shared" si="45"/>
        <v>0</v>
      </c>
      <c r="P118" s="349">
        <f t="shared" si="45"/>
        <v>0</v>
      </c>
      <c r="Q118" s="349">
        <f t="shared" si="45"/>
        <v>0</v>
      </c>
      <c r="R118" s="349">
        <f t="shared" si="45"/>
        <v>0</v>
      </c>
      <c r="S118" s="349">
        <f t="shared" si="45"/>
        <v>0</v>
      </c>
      <c r="T118" s="349">
        <f t="shared" ref="T118:U118" si="46">T38</f>
        <v>0</v>
      </c>
      <c r="U118" s="349">
        <f t="shared" si="46"/>
        <v>0</v>
      </c>
      <c r="V118" s="349">
        <f t="shared" ref="V118:W118" si="47">V38</f>
        <v>0</v>
      </c>
      <c r="W118" s="349">
        <f t="shared" si="47"/>
        <v>0</v>
      </c>
      <c r="X118" s="349">
        <f t="shared" ref="X118:Y118" si="48">X38</f>
        <v>0</v>
      </c>
      <c r="Y118" s="349">
        <f t="shared" si="48"/>
        <v>0</v>
      </c>
      <c r="Z118" s="349">
        <f t="shared" ref="Z118:AA118" si="49">Z38</f>
        <v>0</v>
      </c>
      <c r="AA118" s="349">
        <f t="shared" si="49"/>
        <v>0</v>
      </c>
    </row>
    <row r="119" spans="2:27">
      <c r="B119" s="78" t="s">
        <v>58</v>
      </c>
      <c r="C119" s="271">
        <v>0</v>
      </c>
      <c r="D119" s="271">
        <v>0</v>
      </c>
      <c r="E119" s="271">
        <v>0</v>
      </c>
      <c r="F119" s="348">
        <v>0</v>
      </c>
      <c r="G119" s="348">
        <v>0</v>
      </c>
      <c r="H119" s="348">
        <f t="shared" ref="H119:M119" si="50">H40</f>
        <v>0</v>
      </c>
      <c r="I119" s="348">
        <f t="shared" si="50"/>
        <v>0</v>
      </c>
      <c r="J119" s="348">
        <f t="shared" si="50"/>
        <v>0</v>
      </c>
      <c r="K119" s="348">
        <f t="shared" si="50"/>
        <v>0</v>
      </c>
      <c r="L119" s="348">
        <f t="shared" si="50"/>
        <v>0</v>
      </c>
      <c r="M119" s="348">
        <f t="shared" si="50"/>
        <v>0</v>
      </c>
      <c r="N119" s="348">
        <f t="shared" ref="N119:S119" si="51">N40</f>
        <v>0</v>
      </c>
      <c r="O119" s="348">
        <f t="shared" si="51"/>
        <v>0</v>
      </c>
      <c r="P119" s="348">
        <f t="shared" si="51"/>
        <v>0</v>
      </c>
      <c r="Q119" s="348">
        <f t="shared" si="51"/>
        <v>0</v>
      </c>
      <c r="R119" s="348">
        <f t="shared" si="51"/>
        <v>0</v>
      </c>
      <c r="S119" s="348">
        <f t="shared" si="51"/>
        <v>0</v>
      </c>
      <c r="T119" s="348">
        <f t="shared" ref="T119:U119" si="52">T40</f>
        <v>0</v>
      </c>
      <c r="U119" s="348">
        <f t="shared" si="52"/>
        <v>0</v>
      </c>
      <c r="V119" s="348">
        <f t="shared" ref="V119:W119" si="53">V40</f>
        <v>0</v>
      </c>
      <c r="W119" s="348">
        <f t="shared" si="53"/>
        <v>0</v>
      </c>
      <c r="X119" s="348">
        <f t="shared" ref="X119:Y119" si="54">X40</f>
        <v>0</v>
      </c>
      <c r="Y119" s="348">
        <f t="shared" si="54"/>
        <v>0</v>
      </c>
      <c r="Z119" s="348">
        <f t="shared" ref="Z119:AA119" si="55">Z40</f>
        <v>0</v>
      </c>
      <c r="AA119" s="348">
        <f t="shared" si="55"/>
        <v>56326.952469999997</v>
      </c>
    </row>
    <row r="120" spans="2:27">
      <c r="B120" s="31" t="s">
        <v>66</v>
      </c>
      <c r="C120" s="273">
        <v>643105.07593000005</v>
      </c>
      <c r="D120" s="273">
        <v>605496.50196999987</v>
      </c>
      <c r="E120" s="273">
        <v>600622.21766000008</v>
      </c>
      <c r="F120" s="350">
        <v>599914.49364000012</v>
      </c>
      <c r="G120" s="350">
        <v>604431.04612000007</v>
      </c>
      <c r="H120" s="350">
        <f t="shared" ref="H120:Y120" si="56">H7</f>
        <v>569519.02894000011</v>
      </c>
      <c r="I120" s="350">
        <f t="shared" si="56"/>
        <v>421550.06004000007</v>
      </c>
      <c r="J120" s="350">
        <f t="shared" si="56"/>
        <v>373721.7443599999</v>
      </c>
      <c r="K120" s="350">
        <f t="shared" si="56"/>
        <v>434244.31957000005</v>
      </c>
      <c r="L120" s="350">
        <f t="shared" si="56"/>
        <v>389236.08646000002</v>
      </c>
      <c r="M120" s="350">
        <f t="shared" si="56"/>
        <v>355040.3052</v>
      </c>
      <c r="N120" s="350">
        <f t="shared" si="56"/>
        <v>324749.47792000009</v>
      </c>
      <c r="O120" s="350">
        <f t="shared" si="56"/>
        <v>294975.66241999995</v>
      </c>
      <c r="P120" s="350">
        <f t="shared" si="56"/>
        <v>244730.96758000003</v>
      </c>
      <c r="Q120" s="350">
        <f t="shared" si="56"/>
        <v>182515.89788</v>
      </c>
      <c r="R120" s="350">
        <f t="shared" si="56"/>
        <v>109859.38714999998</v>
      </c>
      <c r="S120" s="350">
        <f t="shared" si="56"/>
        <v>40749.184009999874</v>
      </c>
      <c r="T120" s="350">
        <f t="shared" si="56"/>
        <v>-63545.098419999835</v>
      </c>
      <c r="U120" s="350">
        <f t="shared" si="56"/>
        <v>-126029.53684000003</v>
      </c>
      <c r="V120" s="350">
        <f t="shared" si="56"/>
        <v>-181332.94243000005</v>
      </c>
      <c r="W120" s="350">
        <f t="shared" si="56"/>
        <v>-83181.175539999967</v>
      </c>
      <c r="X120" s="350">
        <f t="shared" si="56"/>
        <v>-119740.81863999987</v>
      </c>
      <c r="Y120" s="350">
        <f t="shared" si="56"/>
        <v>106283.31425</v>
      </c>
      <c r="Z120" s="350">
        <f t="shared" ref="Z120:AA120" si="57">Z7</f>
        <v>46498.931230000017</v>
      </c>
      <c r="AA120" s="350">
        <f t="shared" si="57"/>
        <v>204676.09813999999</v>
      </c>
    </row>
    <row r="121" spans="2:27">
      <c r="B121" s="31" t="s">
        <v>446</v>
      </c>
      <c r="C121" s="273">
        <f>C110*0.11</f>
        <v>476861.30454468267</v>
      </c>
      <c r="D121" s="273">
        <f>D110*0.11</f>
        <v>485112.87860944396</v>
      </c>
      <c r="E121" s="273">
        <f>E110*0.11</f>
        <v>496659.34296880005</v>
      </c>
      <c r="F121" s="350">
        <f>F110*0.11</f>
        <v>500831.41611799999</v>
      </c>
      <c r="G121" s="350">
        <f t="shared" ref="G121:K121" si="58">G110*0.11</f>
        <v>505854.50136759994</v>
      </c>
      <c r="H121" s="350">
        <f t="shared" si="58"/>
        <v>482475.40049976064</v>
      </c>
      <c r="I121" s="350">
        <f t="shared" si="58"/>
        <v>375402.4324451813</v>
      </c>
      <c r="J121" s="350">
        <f t="shared" si="58"/>
        <v>305486.60980156966</v>
      </c>
      <c r="K121" s="350">
        <f t="shared" si="58"/>
        <v>290202.27285800601</v>
      </c>
      <c r="L121" s="350">
        <f>L110*0.09875</f>
        <v>251302.82554372397</v>
      </c>
      <c r="M121" s="350">
        <f>M110*0.09875</f>
        <v>254538.67133231607</v>
      </c>
      <c r="N121" s="350">
        <f>N110*0.09875</f>
        <v>261760.72290871196</v>
      </c>
      <c r="O121" s="350">
        <f>O110*0.09875</f>
        <v>259458.16894620398</v>
      </c>
      <c r="P121" s="350">
        <f t="shared" ref="P121:U121" si="59">P110*0.0925</f>
        <v>208343.57461798418</v>
      </c>
      <c r="Q121" s="350">
        <f t="shared" si="59"/>
        <v>183792.33955702395</v>
      </c>
      <c r="R121" s="350">
        <f t="shared" si="59"/>
        <v>166924.02237397994</v>
      </c>
      <c r="S121" s="350">
        <f t="shared" si="59"/>
        <v>160823.00093811439</v>
      </c>
      <c r="T121" s="350">
        <f t="shared" si="59"/>
        <v>143774.02266772502</v>
      </c>
      <c r="U121" s="350">
        <f t="shared" si="59"/>
        <v>125873.71437073682</v>
      </c>
      <c r="V121" s="350">
        <f t="shared" ref="V121:W121" si="60">V110*0.0925</f>
        <v>123828.93230925</v>
      </c>
      <c r="W121" s="350">
        <f t="shared" si="60"/>
        <v>108464.836951675</v>
      </c>
      <c r="X121" s="350">
        <f t="shared" ref="X121:Y121" si="61">X110*0.0925</f>
        <v>107157.4283551</v>
      </c>
      <c r="Y121" s="350">
        <f t="shared" si="61"/>
        <v>104329.90208765</v>
      </c>
      <c r="Z121" s="350">
        <f t="shared" ref="Z121:AA121" si="62">Z110*0.0925</f>
        <v>104462.78452867501</v>
      </c>
      <c r="AA121" s="350">
        <f t="shared" si="62"/>
        <v>158243.58775517935</v>
      </c>
    </row>
    <row r="122" spans="2:27">
      <c r="B122" s="31" t="s">
        <v>447</v>
      </c>
      <c r="C122" s="273">
        <f>C120-C121</f>
        <v>166243.77138531738</v>
      </c>
      <c r="D122" s="273">
        <f>D120-D121</f>
        <v>120383.62336055591</v>
      </c>
      <c r="E122" s="273">
        <f>E120-E121</f>
        <v>103962.87469120004</v>
      </c>
      <c r="F122" s="350">
        <f>F120-F121</f>
        <v>99083.077522000123</v>
      </c>
      <c r="G122" s="350">
        <f>G120-G121</f>
        <v>98576.544752400136</v>
      </c>
      <c r="H122" s="350">
        <f t="shared" ref="H122:S122" si="63">H120-H121</f>
        <v>87043.628440239467</v>
      </c>
      <c r="I122" s="350">
        <f t="shared" si="63"/>
        <v>46147.627594818769</v>
      </c>
      <c r="J122" s="350">
        <f t="shared" si="63"/>
        <v>68235.134558430233</v>
      </c>
      <c r="K122" s="350">
        <f t="shared" si="63"/>
        <v>144042.04671199404</v>
      </c>
      <c r="L122" s="350">
        <f t="shared" si="63"/>
        <v>137933.26091627605</v>
      </c>
      <c r="M122" s="350">
        <f t="shared" si="63"/>
        <v>100501.63386768394</v>
      </c>
      <c r="N122" s="350">
        <f t="shared" si="63"/>
        <v>62988.755011288129</v>
      </c>
      <c r="O122" s="350">
        <f t="shared" si="63"/>
        <v>35517.49347379597</v>
      </c>
      <c r="P122" s="350">
        <f t="shared" si="63"/>
        <v>36387.392962015845</v>
      </c>
      <c r="Q122" s="350">
        <f t="shared" si="63"/>
        <v>-1276.4416770239477</v>
      </c>
      <c r="R122" s="350">
        <f t="shared" si="63"/>
        <v>-57064.63522397996</v>
      </c>
      <c r="S122" s="350">
        <f t="shared" si="63"/>
        <v>-120073.81692811451</v>
      </c>
      <c r="T122" s="350">
        <f t="shared" ref="T122:U122" si="64">T120-T121</f>
        <v>-207319.12108772487</v>
      </c>
      <c r="U122" s="350">
        <f t="shared" si="64"/>
        <v>-251903.25121073687</v>
      </c>
      <c r="V122" s="350">
        <f t="shared" ref="V122:W122" si="65">V120-V121</f>
        <v>-305161.87473925005</v>
      </c>
      <c r="W122" s="350">
        <f t="shared" si="65"/>
        <v>-191646.01249167498</v>
      </c>
      <c r="X122" s="350">
        <f t="shared" ref="X122:Y122" si="66">X120-X121</f>
        <v>-226898.24699509988</v>
      </c>
      <c r="Y122" s="350">
        <f t="shared" si="66"/>
        <v>1953.4121623499959</v>
      </c>
      <c r="Z122" s="350">
        <f t="shared" ref="Z122:AA122" si="67">Z120-Z121</f>
        <v>-57963.853298674992</v>
      </c>
      <c r="AA122" s="350">
        <f t="shared" si="67"/>
        <v>46432.510384820634</v>
      </c>
    </row>
    <row r="123" spans="2:27">
      <c r="B123" s="53" t="s">
        <v>93</v>
      </c>
      <c r="C123" s="274">
        <f>C52</f>
        <v>0.14834827839422454</v>
      </c>
      <c r="D123" s="274">
        <f>D52</f>
        <v>0.13729711905773653</v>
      </c>
      <c r="E123" s="274">
        <f>E52</f>
        <v>0.13302567419284492</v>
      </c>
      <c r="F123" s="274">
        <f>F52</f>
        <v>0.13176209034948419</v>
      </c>
      <c r="G123" s="274">
        <f>G52</f>
        <v>0.13143584744911502</v>
      </c>
      <c r="H123" s="274">
        <f t="shared" ref="H123:M123" si="68">H52</f>
        <v>0.12984515504532529</v>
      </c>
      <c r="I123" s="274">
        <f t="shared" si="68"/>
        <v>0.1235221261149054</v>
      </c>
      <c r="J123" s="274">
        <f t="shared" si="68"/>
        <v>0.13466074536504041</v>
      </c>
      <c r="K123" s="274">
        <f t="shared" si="68"/>
        <v>0.16459855631869802</v>
      </c>
      <c r="L123" s="274">
        <f t="shared" si="68"/>
        <v>0.15295109750283434</v>
      </c>
      <c r="M123" s="274">
        <f t="shared" si="68"/>
        <v>0.13774025998910785</v>
      </c>
      <c r="N123" s="274">
        <f t="shared" ref="N123:S123" si="69">N52</f>
        <v>0.12251269246295909</v>
      </c>
      <c r="O123" s="274">
        <f t="shared" si="69"/>
        <v>0.11226798825513085</v>
      </c>
      <c r="P123" s="274">
        <f t="shared" si="69"/>
        <v>0.10890939311213975</v>
      </c>
      <c r="Q123" s="274">
        <f t="shared" si="69"/>
        <v>9.1857569409562523E-2</v>
      </c>
      <c r="R123" s="274">
        <f t="shared" si="69"/>
        <v>6.0877956131646746E-2</v>
      </c>
      <c r="S123" s="274">
        <f t="shared" si="69"/>
        <v>2.3400000000000001E-2</v>
      </c>
      <c r="T123" s="274">
        <f t="shared" ref="T123:U123" si="70">T52</f>
        <v>-6.8599999999999994E-2</v>
      </c>
      <c r="U123" s="274">
        <f t="shared" si="70"/>
        <v>-0.12463598052415326</v>
      </c>
      <c r="V123" s="274">
        <f t="shared" ref="V123:W123" si="71">V52</f>
        <v>-0.16800000000000001</v>
      </c>
      <c r="W123" s="274">
        <f t="shared" si="71"/>
        <v>-0.10420288353481269</v>
      </c>
      <c r="X123" s="274">
        <f t="shared" ref="X123:Y123" si="72">X52</f>
        <v>-0.13749989960776865</v>
      </c>
      <c r="Y123" s="274">
        <f t="shared" si="72"/>
        <v>9.4231849793754721E-2</v>
      </c>
      <c r="Z123" s="274">
        <f t="shared" ref="Z123:AA123" si="73">Z52</f>
        <v>1.969298341994994E-2</v>
      </c>
      <c r="AA123" s="274">
        <f t="shared" si="73"/>
        <v>0.11964171798037949</v>
      </c>
    </row>
    <row r="125" spans="2:27">
      <c r="B125" s="53" t="s">
        <v>577</v>
      </c>
      <c r="C125" s="274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>
        <v>0.10009999999999999</v>
      </c>
      <c r="AA125" s="274"/>
    </row>
    <row r="126" spans="2:27">
      <c r="G126" s="48"/>
    </row>
  </sheetData>
  <sheetProtection algorithmName="SHA-512" hashValue="9fm2w0dryCwMrCBq5gwgBy4kMgygZZ8Fyi8MOVrvMNrLH46xlpO7IaPz3wS3pQaIulta/1rbYrNSZRmeRw/yHA==" saltValue="2+CdST65c0tM8HE/7nQZ5w==" spinCount="100000" sheet="1" objects="1" scenarios="1"/>
  <pageMargins left="0.511811024" right="0.511811024" top="0.78740157499999996" bottom="0.78740157499999996" header="0.31496062000000002" footer="0.31496062000000002"/>
  <pageSetup paperSize="9" orientation="portrait" verticalDpi="599" r:id="rId1"/>
  <ignoredErrors>
    <ignoredError sqref="M95 K86:L86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5"/>
  <dimension ref="A2:S58"/>
  <sheetViews>
    <sheetView showGridLines="0" workbookViewId="0">
      <pane xSplit="2" ySplit="7" topLeftCell="O12" activePane="bottomRight" state="frozen"/>
      <selection activeCell="X167" sqref="X167"/>
      <selection pane="topRight" activeCell="X167" sqref="X167"/>
      <selection pane="bottomLeft" activeCell="X167" sqref="X167"/>
      <selection pane="bottomRight" activeCell="S1" sqref="S1"/>
    </sheetView>
  </sheetViews>
  <sheetFormatPr defaultRowHeight="12"/>
  <cols>
    <col min="1" max="1" width="3" style="278" customWidth="1"/>
    <col min="2" max="2" width="68.5703125" style="279" customWidth="1"/>
    <col min="3" max="18" width="12.5703125" style="280" customWidth="1"/>
    <col min="19" max="19" width="12.28515625" style="280" customWidth="1"/>
    <col min="20" max="257" width="9.140625" style="14"/>
    <col min="258" max="258" width="3" style="14" customWidth="1"/>
    <col min="259" max="259" width="124" style="14" customWidth="1"/>
    <col min="260" max="260" width="25.7109375" style="14" customWidth="1"/>
    <col min="261" max="513" width="9.140625" style="14"/>
    <col min="514" max="514" width="3" style="14" customWidth="1"/>
    <col min="515" max="515" width="124" style="14" customWidth="1"/>
    <col min="516" max="516" width="25.7109375" style="14" customWidth="1"/>
    <col min="517" max="769" width="9.140625" style="14"/>
    <col min="770" max="770" width="3" style="14" customWidth="1"/>
    <col min="771" max="771" width="124" style="14" customWidth="1"/>
    <col min="772" max="772" width="25.7109375" style="14" customWidth="1"/>
    <col min="773" max="1025" width="9.140625" style="14"/>
    <col min="1026" max="1026" width="3" style="14" customWidth="1"/>
    <col min="1027" max="1027" width="124" style="14" customWidth="1"/>
    <col min="1028" max="1028" width="25.7109375" style="14" customWidth="1"/>
    <col min="1029" max="1281" width="9.140625" style="14"/>
    <col min="1282" max="1282" width="3" style="14" customWidth="1"/>
    <col min="1283" max="1283" width="124" style="14" customWidth="1"/>
    <col min="1284" max="1284" width="25.7109375" style="14" customWidth="1"/>
    <col min="1285" max="1537" width="9.140625" style="14"/>
    <col min="1538" max="1538" width="3" style="14" customWidth="1"/>
    <col min="1539" max="1539" width="124" style="14" customWidth="1"/>
    <col min="1540" max="1540" width="25.7109375" style="14" customWidth="1"/>
    <col min="1541" max="1793" width="9.140625" style="14"/>
    <col min="1794" max="1794" width="3" style="14" customWidth="1"/>
    <col min="1795" max="1795" width="124" style="14" customWidth="1"/>
    <col min="1796" max="1796" width="25.7109375" style="14" customWidth="1"/>
    <col min="1797" max="2049" width="9.140625" style="14"/>
    <col min="2050" max="2050" width="3" style="14" customWidth="1"/>
    <col min="2051" max="2051" width="124" style="14" customWidth="1"/>
    <col min="2052" max="2052" width="25.7109375" style="14" customWidth="1"/>
    <col min="2053" max="2305" width="9.140625" style="14"/>
    <col min="2306" max="2306" width="3" style="14" customWidth="1"/>
    <col min="2307" max="2307" width="124" style="14" customWidth="1"/>
    <col min="2308" max="2308" width="25.7109375" style="14" customWidth="1"/>
    <col min="2309" max="2561" width="9.140625" style="14"/>
    <col min="2562" max="2562" width="3" style="14" customWidth="1"/>
    <col min="2563" max="2563" width="124" style="14" customWidth="1"/>
    <col min="2564" max="2564" width="25.7109375" style="14" customWidth="1"/>
    <col min="2565" max="2817" width="9.140625" style="14"/>
    <col min="2818" max="2818" width="3" style="14" customWidth="1"/>
    <col min="2819" max="2819" width="124" style="14" customWidth="1"/>
    <col min="2820" max="2820" width="25.7109375" style="14" customWidth="1"/>
    <col min="2821" max="3073" width="9.140625" style="14"/>
    <col min="3074" max="3074" width="3" style="14" customWidth="1"/>
    <col min="3075" max="3075" width="124" style="14" customWidth="1"/>
    <col min="3076" max="3076" width="25.7109375" style="14" customWidth="1"/>
    <col min="3077" max="3329" width="9.140625" style="14"/>
    <col min="3330" max="3330" width="3" style="14" customWidth="1"/>
    <col min="3331" max="3331" width="124" style="14" customWidth="1"/>
    <col min="3332" max="3332" width="25.7109375" style="14" customWidth="1"/>
    <col min="3333" max="3585" width="9.140625" style="14"/>
    <col min="3586" max="3586" width="3" style="14" customWidth="1"/>
    <col min="3587" max="3587" width="124" style="14" customWidth="1"/>
    <col min="3588" max="3588" width="25.7109375" style="14" customWidth="1"/>
    <col min="3589" max="3841" width="9.140625" style="14"/>
    <col min="3842" max="3842" width="3" style="14" customWidth="1"/>
    <col min="3843" max="3843" width="124" style="14" customWidth="1"/>
    <col min="3844" max="3844" width="25.7109375" style="14" customWidth="1"/>
    <col min="3845" max="4097" width="9.140625" style="14"/>
    <col min="4098" max="4098" width="3" style="14" customWidth="1"/>
    <col min="4099" max="4099" width="124" style="14" customWidth="1"/>
    <col min="4100" max="4100" width="25.7109375" style="14" customWidth="1"/>
    <col min="4101" max="4353" width="9.140625" style="14"/>
    <col min="4354" max="4354" width="3" style="14" customWidth="1"/>
    <col min="4355" max="4355" width="124" style="14" customWidth="1"/>
    <col min="4356" max="4356" width="25.7109375" style="14" customWidth="1"/>
    <col min="4357" max="4609" width="9.140625" style="14"/>
    <col min="4610" max="4610" width="3" style="14" customWidth="1"/>
    <col min="4611" max="4611" width="124" style="14" customWidth="1"/>
    <col min="4612" max="4612" width="25.7109375" style="14" customWidth="1"/>
    <col min="4613" max="4865" width="9.140625" style="14"/>
    <col min="4866" max="4866" width="3" style="14" customWidth="1"/>
    <col min="4867" max="4867" width="124" style="14" customWidth="1"/>
    <col min="4868" max="4868" width="25.7109375" style="14" customWidth="1"/>
    <col min="4869" max="5121" width="9.140625" style="14"/>
    <col min="5122" max="5122" width="3" style="14" customWidth="1"/>
    <col min="5123" max="5123" width="124" style="14" customWidth="1"/>
    <col min="5124" max="5124" width="25.7109375" style="14" customWidth="1"/>
    <col min="5125" max="5377" width="9.140625" style="14"/>
    <col min="5378" max="5378" width="3" style="14" customWidth="1"/>
    <col min="5379" max="5379" width="124" style="14" customWidth="1"/>
    <col min="5380" max="5380" width="25.7109375" style="14" customWidth="1"/>
    <col min="5381" max="5633" width="9.140625" style="14"/>
    <col min="5634" max="5634" width="3" style="14" customWidth="1"/>
    <col min="5635" max="5635" width="124" style="14" customWidth="1"/>
    <col min="5636" max="5636" width="25.7109375" style="14" customWidth="1"/>
    <col min="5637" max="5889" width="9.140625" style="14"/>
    <col min="5890" max="5890" width="3" style="14" customWidth="1"/>
    <col min="5891" max="5891" width="124" style="14" customWidth="1"/>
    <col min="5892" max="5892" width="25.7109375" style="14" customWidth="1"/>
    <col min="5893" max="6145" width="9.140625" style="14"/>
    <col min="6146" max="6146" width="3" style="14" customWidth="1"/>
    <col min="6147" max="6147" width="124" style="14" customWidth="1"/>
    <col min="6148" max="6148" width="25.7109375" style="14" customWidth="1"/>
    <col min="6149" max="6401" width="9.140625" style="14"/>
    <col min="6402" max="6402" width="3" style="14" customWidth="1"/>
    <col min="6403" max="6403" width="124" style="14" customWidth="1"/>
    <col min="6404" max="6404" width="25.7109375" style="14" customWidth="1"/>
    <col min="6405" max="6657" width="9.140625" style="14"/>
    <col min="6658" max="6658" width="3" style="14" customWidth="1"/>
    <col min="6659" max="6659" width="124" style="14" customWidth="1"/>
    <col min="6660" max="6660" width="25.7109375" style="14" customWidth="1"/>
    <col min="6661" max="6913" width="9.140625" style="14"/>
    <col min="6914" max="6914" width="3" style="14" customWidth="1"/>
    <col min="6915" max="6915" width="124" style="14" customWidth="1"/>
    <col min="6916" max="6916" width="25.7109375" style="14" customWidth="1"/>
    <col min="6917" max="7169" width="9.140625" style="14"/>
    <col min="7170" max="7170" width="3" style="14" customWidth="1"/>
    <col min="7171" max="7171" width="124" style="14" customWidth="1"/>
    <col min="7172" max="7172" width="25.7109375" style="14" customWidth="1"/>
    <col min="7173" max="7425" width="9.140625" style="14"/>
    <col min="7426" max="7426" width="3" style="14" customWidth="1"/>
    <col min="7427" max="7427" width="124" style="14" customWidth="1"/>
    <col min="7428" max="7428" width="25.7109375" style="14" customWidth="1"/>
    <col min="7429" max="7681" width="9.140625" style="14"/>
    <col min="7682" max="7682" width="3" style="14" customWidth="1"/>
    <col min="7683" max="7683" width="124" style="14" customWidth="1"/>
    <col min="7684" max="7684" width="25.7109375" style="14" customWidth="1"/>
    <col min="7685" max="7937" width="9.140625" style="14"/>
    <col min="7938" max="7938" width="3" style="14" customWidth="1"/>
    <col min="7939" max="7939" width="124" style="14" customWidth="1"/>
    <col min="7940" max="7940" width="25.7109375" style="14" customWidth="1"/>
    <col min="7941" max="8193" width="9.140625" style="14"/>
    <col min="8194" max="8194" width="3" style="14" customWidth="1"/>
    <col min="8195" max="8195" width="124" style="14" customWidth="1"/>
    <col min="8196" max="8196" width="25.7109375" style="14" customWidth="1"/>
    <col min="8197" max="8449" width="9.140625" style="14"/>
    <col min="8450" max="8450" width="3" style="14" customWidth="1"/>
    <col min="8451" max="8451" width="124" style="14" customWidth="1"/>
    <col min="8452" max="8452" width="25.7109375" style="14" customWidth="1"/>
    <col min="8453" max="8705" width="9.140625" style="14"/>
    <col min="8706" max="8706" width="3" style="14" customWidth="1"/>
    <col min="8707" max="8707" width="124" style="14" customWidth="1"/>
    <col min="8708" max="8708" width="25.7109375" style="14" customWidth="1"/>
    <col min="8709" max="8961" width="9.140625" style="14"/>
    <col min="8962" max="8962" width="3" style="14" customWidth="1"/>
    <col min="8963" max="8963" width="124" style="14" customWidth="1"/>
    <col min="8964" max="8964" width="25.7109375" style="14" customWidth="1"/>
    <col min="8965" max="9217" width="9.140625" style="14"/>
    <col min="9218" max="9218" width="3" style="14" customWidth="1"/>
    <col min="9219" max="9219" width="124" style="14" customWidth="1"/>
    <col min="9220" max="9220" width="25.7109375" style="14" customWidth="1"/>
    <col min="9221" max="9473" width="9.140625" style="14"/>
    <col min="9474" max="9474" width="3" style="14" customWidth="1"/>
    <col min="9475" max="9475" width="124" style="14" customWidth="1"/>
    <col min="9476" max="9476" width="25.7109375" style="14" customWidth="1"/>
    <col min="9477" max="9729" width="9.140625" style="14"/>
    <col min="9730" max="9730" width="3" style="14" customWidth="1"/>
    <col min="9731" max="9731" width="124" style="14" customWidth="1"/>
    <col min="9732" max="9732" width="25.7109375" style="14" customWidth="1"/>
    <col min="9733" max="9985" width="9.140625" style="14"/>
    <col min="9986" max="9986" width="3" style="14" customWidth="1"/>
    <col min="9987" max="9987" width="124" style="14" customWidth="1"/>
    <col min="9988" max="9988" width="25.7109375" style="14" customWidth="1"/>
    <col min="9989" max="10241" width="9.140625" style="14"/>
    <col min="10242" max="10242" width="3" style="14" customWidth="1"/>
    <col min="10243" max="10243" width="124" style="14" customWidth="1"/>
    <col min="10244" max="10244" width="25.7109375" style="14" customWidth="1"/>
    <col min="10245" max="10497" width="9.140625" style="14"/>
    <col min="10498" max="10498" width="3" style="14" customWidth="1"/>
    <col min="10499" max="10499" width="124" style="14" customWidth="1"/>
    <col min="10500" max="10500" width="25.7109375" style="14" customWidth="1"/>
    <col min="10501" max="10753" width="9.140625" style="14"/>
    <col min="10754" max="10754" width="3" style="14" customWidth="1"/>
    <col min="10755" max="10755" width="124" style="14" customWidth="1"/>
    <col min="10756" max="10756" width="25.7109375" style="14" customWidth="1"/>
    <col min="10757" max="11009" width="9.140625" style="14"/>
    <col min="11010" max="11010" width="3" style="14" customWidth="1"/>
    <col min="11011" max="11011" width="124" style="14" customWidth="1"/>
    <col min="11012" max="11012" width="25.7109375" style="14" customWidth="1"/>
    <col min="11013" max="11265" width="9.140625" style="14"/>
    <col min="11266" max="11266" width="3" style="14" customWidth="1"/>
    <col min="11267" max="11267" width="124" style="14" customWidth="1"/>
    <col min="11268" max="11268" width="25.7109375" style="14" customWidth="1"/>
    <col min="11269" max="11521" width="9.140625" style="14"/>
    <col min="11522" max="11522" width="3" style="14" customWidth="1"/>
    <col min="11523" max="11523" width="124" style="14" customWidth="1"/>
    <col min="11524" max="11524" width="25.7109375" style="14" customWidth="1"/>
    <col min="11525" max="11777" width="9.140625" style="14"/>
    <col min="11778" max="11778" width="3" style="14" customWidth="1"/>
    <col min="11779" max="11779" width="124" style="14" customWidth="1"/>
    <col min="11780" max="11780" width="25.7109375" style="14" customWidth="1"/>
    <col min="11781" max="12033" width="9.140625" style="14"/>
    <col min="12034" max="12034" width="3" style="14" customWidth="1"/>
    <col min="12035" max="12035" width="124" style="14" customWidth="1"/>
    <col min="12036" max="12036" width="25.7109375" style="14" customWidth="1"/>
    <col min="12037" max="12289" width="9.140625" style="14"/>
    <col min="12290" max="12290" width="3" style="14" customWidth="1"/>
    <col min="12291" max="12291" width="124" style="14" customWidth="1"/>
    <col min="12292" max="12292" width="25.7109375" style="14" customWidth="1"/>
    <col min="12293" max="12545" width="9.140625" style="14"/>
    <col min="12546" max="12546" width="3" style="14" customWidth="1"/>
    <col min="12547" max="12547" width="124" style="14" customWidth="1"/>
    <col min="12548" max="12548" width="25.7109375" style="14" customWidth="1"/>
    <col min="12549" max="12801" width="9.140625" style="14"/>
    <col min="12802" max="12802" width="3" style="14" customWidth="1"/>
    <col min="12803" max="12803" width="124" style="14" customWidth="1"/>
    <col min="12804" max="12804" width="25.7109375" style="14" customWidth="1"/>
    <col min="12805" max="13057" width="9.140625" style="14"/>
    <col min="13058" max="13058" width="3" style="14" customWidth="1"/>
    <col min="13059" max="13059" width="124" style="14" customWidth="1"/>
    <col min="13060" max="13060" width="25.7109375" style="14" customWidth="1"/>
    <col min="13061" max="13313" width="9.140625" style="14"/>
    <col min="13314" max="13314" width="3" style="14" customWidth="1"/>
    <col min="13315" max="13315" width="124" style="14" customWidth="1"/>
    <col min="13316" max="13316" width="25.7109375" style="14" customWidth="1"/>
    <col min="13317" max="13569" width="9.140625" style="14"/>
    <col min="13570" max="13570" width="3" style="14" customWidth="1"/>
    <col min="13571" max="13571" width="124" style="14" customWidth="1"/>
    <col min="13572" max="13572" width="25.7109375" style="14" customWidth="1"/>
    <col min="13573" max="13825" width="9.140625" style="14"/>
    <col min="13826" max="13826" width="3" style="14" customWidth="1"/>
    <col min="13827" max="13827" width="124" style="14" customWidth="1"/>
    <col min="13828" max="13828" width="25.7109375" style="14" customWidth="1"/>
    <col min="13829" max="14081" width="9.140625" style="14"/>
    <col min="14082" max="14082" width="3" style="14" customWidth="1"/>
    <col min="14083" max="14083" width="124" style="14" customWidth="1"/>
    <col min="14084" max="14084" width="25.7109375" style="14" customWidth="1"/>
    <col min="14085" max="14337" width="9.140625" style="14"/>
    <col min="14338" max="14338" width="3" style="14" customWidth="1"/>
    <col min="14339" max="14339" width="124" style="14" customWidth="1"/>
    <col min="14340" max="14340" width="25.7109375" style="14" customWidth="1"/>
    <col min="14341" max="14593" width="9.140625" style="14"/>
    <col min="14594" max="14594" width="3" style="14" customWidth="1"/>
    <col min="14595" max="14595" width="124" style="14" customWidth="1"/>
    <col min="14596" max="14596" width="25.7109375" style="14" customWidth="1"/>
    <col min="14597" max="14849" width="9.140625" style="14"/>
    <col min="14850" max="14850" width="3" style="14" customWidth="1"/>
    <col min="14851" max="14851" width="124" style="14" customWidth="1"/>
    <col min="14852" max="14852" width="25.7109375" style="14" customWidth="1"/>
    <col min="14853" max="15105" width="9.140625" style="14"/>
    <col min="15106" max="15106" width="3" style="14" customWidth="1"/>
    <col min="15107" max="15107" width="124" style="14" customWidth="1"/>
    <col min="15108" max="15108" width="25.7109375" style="14" customWidth="1"/>
    <col min="15109" max="15361" width="9.140625" style="14"/>
    <col min="15362" max="15362" width="3" style="14" customWidth="1"/>
    <col min="15363" max="15363" width="124" style="14" customWidth="1"/>
    <col min="15364" max="15364" width="25.7109375" style="14" customWidth="1"/>
    <col min="15365" max="15617" width="9.140625" style="14"/>
    <col min="15618" max="15618" width="3" style="14" customWidth="1"/>
    <col min="15619" max="15619" width="124" style="14" customWidth="1"/>
    <col min="15620" max="15620" width="25.7109375" style="14" customWidth="1"/>
    <col min="15621" max="15873" width="9.140625" style="14"/>
    <col min="15874" max="15874" width="3" style="14" customWidth="1"/>
    <col min="15875" max="15875" width="124" style="14" customWidth="1"/>
    <col min="15876" max="15876" width="25.7109375" style="14" customWidth="1"/>
    <col min="15877" max="16129" width="9.140625" style="14"/>
    <col min="16130" max="16130" width="3" style="14" customWidth="1"/>
    <col min="16131" max="16131" width="124" style="14" customWidth="1"/>
    <col min="16132" max="16132" width="25.7109375" style="14" customWidth="1"/>
    <col min="16133" max="16384" width="9.140625" style="14"/>
  </cols>
  <sheetData>
    <row r="2" spans="1:19" ht="36.75" customHeight="1"/>
    <row r="3" spans="1:19" ht="12.75" customHeight="1">
      <c r="B3" s="297" t="s">
        <v>503</v>
      </c>
    </row>
    <row r="5" spans="1:19">
      <c r="A5" s="281"/>
      <c r="B5" s="282" t="s">
        <v>466</v>
      </c>
    </row>
    <row r="6" spans="1:19">
      <c r="A6" s="281"/>
      <c r="B6" s="283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 t="s">
        <v>0</v>
      </c>
    </row>
    <row r="7" spans="1:19">
      <c r="A7" s="284"/>
      <c r="B7" s="285"/>
      <c r="C7" s="94" t="s">
        <v>467</v>
      </c>
      <c r="D7" s="373">
        <v>42460</v>
      </c>
      <c r="E7" s="373">
        <v>42551</v>
      </c>
      <c r="F7" s="373">
        <v>42643</v>
      </c>
      <c r="G7" s="373">
        <v>42735</v>
      </c>
      <c r="H7" s="373">
        <v>42825</v>
      </c>
      <c r="I7" s="373" t="s">
        <v>554</v>
      </c>
      <c r="J7" s="373">
        <v>43008</v>
      </c>
      <c r="K7" s="373">
        <v>43100</v>
      </c>
      <c r="L7" s="373">
        <v>43190</v>
      </c>
      <c r="M7" s="373">
        <v>43281</v>
      </c>
      <c r="N7" s="373">
        <v>43373</v>
      </c>
      <c r="O7" s="373">
        <v>43465</v>
      </c>
      <c r="P7" s="373">
        <v>43555</v>
      </c>
      <c r="Q7" s="373">
        <v>43646</v>
      </c>
      <c r="R7" s="373">
        <v>43738</v>
      </c>
      <c r="S7" s="373">
        <v>43830</v>
      </c>
    </row>
    <row r="8" spans="1:19">
      <c r="A8" s="284">
        <v>1</v>
      </c>
      <c r="B8" s="286" t="s">
        <v>468</v>
      </c>
      <c r="C8" s="287">
        <v>3663595</v>
      </c>
      <c r="D8" s="287">
        <v>3722550</v>
      </c>
      <c r="E8" s="287">
        <v>3640323</v>
      </c>
      <c r="F8" s="287">
        <v>3792548</v>
      </c>
      <c r="G8" s="287">
        <v>4118588</v>
      </c>
      <c r="H8" s="287">
        <v>3907736</v>
      </c>
      <c r="I8" s="287">
        <v>3520410</v>
      </c>
      <c r="J8" s="287">
        <v>3820117</v>
      </c>
      <c r="K8" s="287">
        <v>2655216</v>
      </c>
      <c r="L8" s="287">
        <v>2703731</v>
      </c>
      <c r="M8" s="287">
        <v>2546208</v>
      </c>
      <c r="N8" s="287">
        <v>2722644</v>
      </c>
      <c r="O8" s="287">
        <v>2444981</v>
      </c>
      <c r="P8" s="287">
        <v>2213007</v>
      </c>
      <c r="Q8" s="287">
        <v>2368873</v>
      </c>
      <c r="R8" s="287">
        <v>2314557.1938100001</v>
      </c>
      <c r="S8" s="287">
        <v>3080989</v>
      </c>
    </row>
    <row r="9" spans="1:19">
      <c r="A9" s="284">
        <v>2</v>
      </c>
      <c r="B9" s="286" t="s">
        <v>469</v>
      </c>
      <c r="C9" s="287">
        <v>9512</v>
      </c>
      <c r="D9" s="287">
        <v>15278</v>
      </c>
      <c r="E9" s="287">
        <v>15278</v>
      </c>
      <c r="F9" s="287">
        <v>15278</v>
      </c>
      <c r="G9" s="287">
        <v>-8434</v>
      </c>
      <c r="H9" s="287">
        <v>-17428.88599999994</v>
      </c>
      <c r="I9" s="287">
        <v>-28617</v>
      </c>
      <c r="J9" s="287">
        <v>-28617</v>
      </c>
      <c r="K9" s="287">
        <v>6348</v>
      </c>
      <c r="L9" s="287">
        <v>8654</v>
      </c>
      <c r="M9" s="287">
        <v>0</v>
      </c>
      <c r="N9" s="287">
        <v>0</v>
      </c>
      <c r="O9" s="287">
        <v>8807</v>
      </c>
      <c r="P9" s="287">
        <v>0</v>
      </c>
      <c r="Q9" s="287">
        <v>0</v>
      </c>
      <c r="R9" s="287">
        <v>0</v>
      </c>
      <c r="S9" s="287">
        <v>0</v>
      </c>
    </row>
    <row r="10" spans="1:19" ht="24">
      <c r="A10" s="284">
        <v>3</v>
      </c>
      <c r="B10" s="286" t="s">
        <v>470</v>
      </c>
      <c r="C10" s="287">
        <v>-30459.79852</v>
      </c>
      <c r="D10" s="287">
        <v>-1364</v>
      </c>
      <c r="E10" s="287">
        <v>2670</v>
      </c>
      <c r="F10" s="287">
        <v>2670</v>
      </c>
      <c r="G10" s="287">
        <v>0</v>
      </c>
      <c r="H10" s="287">
        <v>0</v>
      </c>
      <c r="I10" s="287">
        <v>0</v>
      </c>
      <c r="J10" s="287">
        <v>0</v>
      </c>
      <c r="K10" s="287">
        <v>0</v>
      </c>
      <c r="L10" s="287">
        <v>0</v>
      </c>
      <c r="M10" s="287">
        <v>0</v>
      </c>
      <c r="N10" s="287">
        <v>0</v>
      </c>
      <c r="O10" s="287">
        <v>0</v>
      </c>
      <c r="P10" s="287">
        <v>0</v>
      </c>
      <c r="Q10" s="287">
        <v>0</v>
      </c>
      <c r="R10" s="287">
        <v>0</v>
      </c>
      <c r="S10" s="287">
        <v>0</v>
      </c>
    </row>
    <row r="11" spans="1:19" ht="24">
      <c r="A11" s="284">
        <v>4</v>
      </c>
      <c r="B11" s="286" t="s">
        <v>471</v>
      </c>
      <c r="C11" s="287">
        <v>3354.2671</v>
      </c>
      <c r="D11" s="287">
        <v>3256.11672</v>
      </c>
      <c r="E11" s="287">
        <v>4814.1133099999997</v>
      </c>
      <c r="F11" s="287">
        <v>3217.9067700000001</v>
      </c>
      <c r="G11" s="287">
        <v>4166.7506199999998</v>
      </c>
      <c r="H11" s="287">
        <v>3080.3922299999999</v>
      </c>
      <c r="I11" s="287">
        <v>2398.36589</v>
      </c>
      <c r="J11" s="287">
        <v>2398.36589</v>
      </c>
      <c r="K11" s="287">
        <v>2340.52045</v>
      </c>
      <c r="L11" s="287">
        <v>1401.1301400000002</v>
      </c>
      <c r="M11" s="287">
        <v>1143.3378600000001</v>
      </c>
      <c r="N11" s="287">
        <v>1473.1299299999998</v>
      </c>
      <c r="O11" s="287">
        <v>678.92449999999997</v>
      </c>
      <c r="P11" s="287">
        <v>729.71231999999998</v>
      </c>
      <c r="Q11" s="287">
        <v>655.00986</v>
      </c>
      <c r="R11" s="287">
        <v>273.952</v>
      </c>
      <c r="S11" s="287">
        <v>86.58972</v>
      </c>
    </row>
    <row r="12" spans="1:19">
      <c r="A12" s="284">
        <v>5</v>
      </c>
      <c r="B12" s="286" t="s">
        <v>472</v>
      </c>
      <c r="C12" s="287">
        <v>-27786.438109999999</v>
      </c>
      <c r="D12" s="287">
        <v>-36878.857400000001</v>
      </c>
      <c r="E12" s="287">
        <v>-34972.49222</v>
      </c>
      <c r="F12" s="287">
        <v>-46117.732469999995</v>
      </c>
      <c r="G12" s="287">
        <v>-158098.01080000002</v>
      </c>
      <c r="H12" s="287">
        <v>-32213.142760000002</v>
      </c>
      <c r="I12" s="287">
        <v>-16125.06243</v>
      </c>
      <c r="J12" s="287">
        <v>-32682.890420000003</v>
      </c>
      <c r="K12" s="287">
        <v>-26244.169890000001</v>
      </c>
      <c r="L12" s="287">
        <v>-21151.464780000002</v>
      </c>
      <c r="M12" s="287">
        <v>-36699.159209999998</v>
      </c>
      <c r="N12" s="287">
        <v>-32136.886019999998</v>
      </c>
      <c r="O12" s="287">
        <v>-90446.429319999996</v>
      </c>
      <c r="P12" s="287">
        <v>-36588.981570000004</v>
      </c>
      <c r="Q12" s="287">
        <v>-35836.874170000003</v>
      </c>
      <c r="R12" s="287">
        <v>-35066.003880000004</v>
      </c>
      <c r="S12" s="287">
        <v>-32130.18979</v>
      </c>
    </row>
    <row r="13" spans="1:19">
      <c r="A13" s="284">
        <v>6</v>
      </c>
      <c r="B13" s="286" t="s">
        <v>473</v>
      </c>
      <c r="C13" s="287">
        <v>117363.633052</v>
      </c>
      <c r="D13" s="287">
        <v>144867.93427</v>
      </c>
      <c r="E13" s="287">
        <v>210354.81604000001</v>
      </c>
      <c r="F13" s="287">
        <v>220831.15636000002</v>
      </c>
      <c r="G13" s="287">
        <v>242548.32281000001</v>
      </c>
      <c r="H13" s="287">
        <v>218533.80690000003</v>
      </c>
      <c r="I13" s="287">
        <v>154487.83496000001</v>
      </c>
      <c r="J13" s="287">
        <v>159316.77223999999</v>
      </c>
      <c r="K13" s="287">
        <v>162338.05296999999</v>
      </c>
      <c r="L13" s="287">
        <v>155217.29400999998</v>
      </c>
      <c r="M13" s="287">
        <v>79876.215379999994</v>
      </c>
      <c r="N13" s="287"/>
      <c r="O13" s="287"/>
      <c r="P13" s="287"/>
      <c r="Q13" s="287"/>
      <c r="R13" s="287"/>
      <c r="S13" s="287"/>
    </row>
    <row r="14" spans="1:19">
      <c r="A14" s="284">
        <v>7</v>
      </c>
      <c r="B14" s="286" t="s">
        <v>474</v>
      </c>
      <c r="C14" s="287">
        <v>-80103.653462839997</v>
      </c>
      <c r="D14" s="287">
        <v>-144773.25757999904</v>
      </c>
      <c r="E14" s="287">
        <v>-100476.99888999993</v>
      </c>
      <c r="F14" s="287">
        <v>-282407.45641999925</v>
      </c>
      <c r="G14" s="287">
        <v>-108204.21786000099</v>
      </c>
      <c r="H14" s="287">
        <v>-117421.78471000001</v>
      </c>
      <c r="I14" s="287">
        <v>-94314.723170000594</v>
      </c>
      <c r="J14" s="287">
        <v>-621848.84827999957</v>
      </c>
      <c r="K14" s="287">
        <v>35855.764239999931</v>
      </c>
      <c r="L14" s="287">
        <v>-26414</v>
      </c>
      <c r="M14" s="287">
        <v>-38527.628589999396</v>
      </c>
      <c r="N14" s="287">
        <v>-51323.499030000065</v>
      </c>
      <c r="O14" s="287">
        <v>136399</v>
      </c>
      <c r="P14" s="287">
        <v>40850</v>
      </c>
      <c r="Q14" s="287">
        <v>-18492</v>
      </c>
      <c r="R14" s="287">
        <v>-1578</v>
      </c>
      <c r="S14" s="287">
        <v>-1578</v>
      </c>
    </row>
    <row r="15" spans="1:19">
      <c r="A15" s="289">
        <v>8</v>
      </c>
      <c r="B15" s="294" t="s">
        <v>475</v>
      </c>
      <c r="C15" s="295">
        <v>3655475.0100591597</v>
      </c>
      <c r="D15" s="295">
        <v>3702935.9360100008</v>
      </c>
      <c r="E15" s="295">
        <v>3737990.43824</v>
      </c>
      <c r="F15" s="295">
        <v>3706019.8742400003</v>
      </c>
      <c r="G15" s="295">
        <v>4090566.8447699994</v>
      </c>
      <c r="H15" s="295">
        <v>3962286.3856600001</v>
      </c>
      <c r="I15" s="295">
        <v>3538239.4152499996</v>
      </c>
      <c r="J15" s="295">
        <v>3298683.3994300002</v>
      </c>
      <c r="K15" s="295">
        <v>2835854.1677700002</v>
      </c>
      <c r="L15" s="295">
        <v>2821437.9593699998</v>
      </c>
      <c r="M15" s="295">
        <v>2552000.7654400002</v>
      </c>
      <c r="N15" s="295">
        <v>2640656.7448799997</v>
      </c>
      <c r="O15" s="295">
        <v>2500419.4951800001</v>
      </c>
      <c r="P15" s="295">
        <v>2217997.7307500001</v>
      </c>
      <c r="Q15" s="295">
        <v>2315199.1356899999</v>
      </c>
      <c r="R15" s="295">
        <v>2278187.1419299999</v>
      </c>
      <c r="S15" s="295">
        <v>3047367.3999299998</v>
      </c>
    </row>
    <row r="16" spans="1:19">
      <c r="A16" s="281"/>
    </row>
    <row r="17" spans="1:19">
      <c r="A17" s="281"/>
      <c r="B17" s="282" t="s">
        <v>476</v>
      </c>
    </row>
    <row r="18" spans="1:19">
      <c r="A18" s="281"/>
      <c r="C18" s="226" t="s">
        <v>0</v>
      </c>
      <c r="D18" s="226" t="s">
        <v>0</v>
      </c>
      <c r="E18" s="226" t="s">
        <v>0</v>
      </c>
      <c r="F18" s="226" t="s">
        <v>0</v>
      </c>
      <c r="G18" s="226" t="s">
        <v>0</v>
      </c>
      <c r="H18" s="226" t="s">
        <v>0</v>
      </c>
      <c r="I18" s="226" t="s">
        <v>0</v>
      </c>
      <c r="J18" s="226" t="s">
        <v>0</v>
      </c>
      <c r="K18" s="226" t="s">
        <v>0</v>
      </c>
      <c r="L18" s="226" t="s">
        <v>0</v>
      </c>
      <c r="M18" s="226" t="s">
        <v>0</v>
      </c>
      <c r="N18" s="226" t="s">
        <v>0</v>
      </c>
      <c r="O18" s="226" t="s">
        <v>0</v>
      </c>
      <c r="P18" s="226" t="s">
        <v>0</v>
      </c>
      <c r="Q18" s="226" t="s">
        <v>0</v>
      </c>
      <c r="R18" s="226" t="s">
        <v>0</v>
      </c>
      <c r="S18" s="226" t="s">
        <v>0</v>
      </c>
    </row>
    <row r="19" spans="1:19">
      <c r="A19" s="284"/>
      <c r="B19" s="285"/>
      <c r="C19" s="94" t="s">
        <v>467</v>
      </c>
      <c r="D19" s="373">
        <v>42460</v>
      </c>
      <c r="E19" s="373">
        <v>42460</v>
      </c>
      <c r="F19" s="373">
        <v>75514</v>
      </c>
      <c r="G19" s="373">
        <f t="shared" ref="G19:H19" si="0">G7</f>
        <v>42735</v>
      </c>
      <c r="H19" s="373">
        <f t="shared" si="0"/>
        <v>42825</v>
      </c>
      <c r="I19" s="373" t="str">
        <f>I7</f>
        <v>31/06/2017</v>
      </c>
      <c r="J19" s="373">
        <f>J7</f>
        <v>43008</v>
      </c>
      <c r="K19" s="373">
        <v>43100</v>
      </c>
      <c r="L19" s="373">
        <v>43190</v>
      </c>
      <c r="M19" s="373">
        <v>43281</v>
      </c>
      <c r="N19" s="373">
        <v>43373</v>
      </c>
      <c r="O19" s="373">
        <v>43465</v>
      </c>
      <c r="P19" s="373">
        <v>43555</v>
      </c>
      <c r="Q19" s="373">
        <v>43646</v>
      </c>
      <c r="R19" s="373">
        <v>43738</v>
      </c>
      <c r="S19" s="373">
        <v>43830</v>
      </c>
    </row>
    <row r="20" spans="1:19">
      <c r="A20" s="284"/>
      <c r="B20" s="282" t="s">
        <v>477</v>
      </c>
      <c r="C20" s="281"/>
      <c r="D20" s="281"/>
      <c r="E20" s="281"/>
      <c r="F20" s="281"/>
      <c r="G20" s="281"/>
      <c r="H20" s="281"/>
      <c r="I20" s="281"/>
      <c r="J20" s="281"/>
      <c r="K20" s="281"/>
      <c r="L20" s="281"/>
      <c r="M20" s="281"/>
      <c r="N20" s="281"/>
      <c r="O20" s="281"/>
      <c r="P20" s="281"/>
      <c r="Q20" s="281"/>
      <c r="R20" s="281"/>
      <c r="S20" s="281"/>
    </row>
    <row r="21" spans="1:19" ht="32.25" customHeight="1">
      <c r="A21" s="284">
        <v>1</v>
      </c>
      <c r="B21" s="286" t="s">
        <v>478</v>
      </c>
      <c r="C21" s="287">
        <v>3280963.9914299999</v>
      </c>
      <c r="D21" s="287">
        <v>3195965.6515300004</v>
      </c>
      <c r="E21" s="287">
        <v>3280617.37121</v>
      </c>
      <c r="F21" s="287">
        <v>3266592.5723200003</v>
      </c>
      <c r="G21" s="287">
        <v>3386734.00899</v>
      </c>
      <c r="H21" s="287">
        <v>3300186.9392199996</v>
      </c>
      <c r="I21" s="287">
        <v>3220855.3704299997</v>
      </c>
      <c r="J21" s="287">
        <v>2813200.84045</v>
      </c>
      <c r="K21" s="287">
        <v>2692080.4360500001</v>
      </c>
      <c r="L21" s="287">
        <v>2613031.4738499997</v>
      </c>
      <c r="M21" s="287">
        <v>2491847.03119</v>
      </c>
      <c r="N21" s="287">
        <v>2342925.70884</v>
      </c>
      <c r="O21" s="287">
        <v>2025926.59937</v>
      </c>
      <c r="P21" s="287">
        <v>2048002.6820399999</v>
      </c>
      <c r="Q21" s="287">
        <v>2048272.67545</v>
      </c>
      <c r="R21" s="287">
        <v>2358278.2064699996</v>
      </c>
      <c r="S21" s="287">
        <v>2838857.7896699999</v>
      </c>
    </row>
    <row r="22" spans="1:19">
      <c r="A22" s="284">
        <v>2</v>
      </c>
      <c r="B22" s="286" t="s">
        <v>479</v>
      </c>
      <c r="C22" s="287">
        <v>-160336.23110979999</v>
      </c>
      <c r="D22" s="287">
        <v>-181176.19272999998</v>
      </c>
      <c r="E22" s="287">
        <v>-204698.05986000001</v>
      </c>
      <c r="F22" s="287">
        <v>-204042.83999000001</v>
      </c>
      <c r="G22" s="287">
        <v>-199278.78169999999</v>
      </c>
      <c r="H22" s="287">
        <v>-220829.43590000001</v>
      </c>
      <c r="I22" s="287">
        <v>-224748.8205</v>
      </c>
      <c r="J22" s="287">
        <v>-223519.49600000001</v>
      </c>
      <c r="K22" s="287">
        <v>-230179.97090000001</v>
      </c>
      <c r="L22" s="287">
        <v>-265369.90350000001</v>
      </c>
      <c r="M22" s="287">
        <v>-276132.88270000002</v>
      </c>
      <c r="N22" s="287">
        <v>-272540.03749999998</v>
      </c>
      <c r="O22" s="287">
        <v>-230635.27169999998</v>
      </c>
      <c r="P22" s="287">
        <v>-231072.97469999999</v>
      </c>
      <c r="Q22" s="287">
        <v>-219776.4032</v>
      </c>
      <c r="R22" s="287">
        <v>-358149.12789999996</v>
      </c>
      <c r="S22" s="287">
        <v>-370122.59269999998</v>
      </c>
    </row>
    <row r="23" spans="1:19" s="292" customFormat="1">
      <c r="A23" s="289">
        <v>3</v>
      </c>
      <c r="B23" s="294" t="s">
        <v>480</v>
      </c>
      <c r="C23" s="295">
        <v>3120627.7603202001</v>
      </c>
      <c r="D23" s="295">
        <v>3014789.4588000006</v>
      </c>
      <c r="E23" s="295">
        <v>3075919.3113500001</v>
      </c>
      <c r="F23" s="295">
        <v>3062549.73233</v>
      </c>
      <c r="G23" s="295">
        <v>3187455.2272899998</v>
      </c>
      <c r="H23" s="295">
        <v>3079357.5033199997</v>
      </c>
      <c r="I23" s="295">
        <v>2996106.5499299997</v>
      </c>
      <c r="J23" s="295">
        <v>2589681.3444500002</v>
      </c>
      <c r="K23" s="295">
        <v>2461900.4651500001</v>
      </c>
      <c r="L23" s="295">
        <v>2347661.5703499997</v>
      </c>
      <c r="M23" s="295">
        <v>2215714.1484900001</v>
      </c>
      <c r="N23" s="295">
        <v>2070385.6713399999</v>
      </c>
      <c r="O23" s="295">
        <v>1795291.32767</v>
      </c>
      <c r="P23" s="295">
        <v>1816929.70734</v>
      </c>
      <c r="Q23" s="295">
        <v>1828496.2722499999</v>
      </c>
      <c r="R23" s="295">
        <v>2000129.0785699997</v>
      </c>
      <c r="S23" s="295">
        <v>2468735.1969699999</v>
      </c>
    </row>
    <row r="24" spans="1:19">
      <c r="A24" s="284"/>
      <c r="B24" s="282" t="s">
        <v>481</v>
      </c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  <c r="S24" s="281"/>
    </row>
    <row r="25" spans="1:19">
      <c r="A25" s="284">
        <v>4</v>
      </c>
      <c r="B25" s="288" t="s">
        <v>482</v>
      </c>
      <c r="C25" s="287">
        <v>37641.889310000006</v>
      </c>
      <c r="D25" s="287">
        <v>35700.152320000001</v>
      </c>
      <c r="E25" s="287">
        <v>48269.670859999998</v>
      </c>
      <c r="F25" s="287">
        <v>5743.4397499999995</v>
      </c>
      <c r="G25" s="287">
        <v>3487.0260499999999</v>
      </c>
      <c r="H25" s="287">
        <v>4676.8658299999997</v>
      </c>
      <c r="I25" s="287">
        <v>419.02472999999998</v>
      </c>
      <c r="J25" s="287">
        <v>4219.0945700000002</v>
      </c>
      <c r="K25" s="287">
        <v>31.402339999999999</v>
      </c>
      <c r="L25" s="287">
        <v>2.06291</v>
      </c>
      <c r="M25" s="287">
        <v>353.09366999999997</v>
      </c>
      <c r="N25" s="287">
        <v>536.25161000000003</v>
      </c>
      <c r="O25" s="287">
        <v>0</v>
      </c>
      <c r="P25" s="287">
        <v>5.1876000000000007</v>
      </c>
      <c r="Q25" s="287">
        <v>439.20999</v>
      </c>
      <c r="R25" s="287">
        <v>0</v>
      </c>
      <c r="S25" s="287">
        <v>196.65101999999999</v>
      </c>
    </row>
    <row r="26" spans="1:19">
      <c r="A26" s="284">
        <v>5</v>
      </c>
      <c r="B26" s="288" t="s">
        <v>483</v>
      </c>
      <c r="C26" s="287">
        <v>3354.2671</v>
      </c>
      <c r="D26" s="287">
        <v>3256.11672</v>
      </c>
      <c r="E26" s="287">
        <v>4814.1133099999997</v>
      </c>
      <c r="F26" s="287">
        <v>3217.9067700000001</v>
      </c>
      <c r="G26" s="287">
        <v>4166.7506199999998</v>
      </c>
      <c r="H26" s="287">
        <v>3080.3922299999999</v>
      </c>
      <c r="I26" s="287">
        <v>2398.36589</v>
      </c>
      <c r="J26" s="287">
        <v>2398.36589</v>
      </c>
      <c r="K26" s="287">
        <v>2340.52045</v>
      </c>
      <c r="L26" s="287">
        <v>1401.1301400000002</v>
      </c>
      <c r="M26" s="287">
        <v>1143.3378600000001</v>
      </c>
      <c r="N26" s="287">
        <v>1473.1299299999998</v>
      </c>
      <c r="O26" s="287">
        <v>678.92449999999997</v>
      </c>
      <c r="P26" s="287">
        <v>729.71231999999998</v>
      </c>
      <c r="Q26" s="287">
        <v>655.00986</v>
      </c>
      <c r="R26" s="287">
        <v>273.952</v>
      </c>
      <c r="S26" s="287">
        <v>86.58972</v>
      </c>
    </row>
    <row r="27" spans="1:19">
      <c r="A27" s="284">
        <v>6</v>
      </c>
      <c r="B27" s="288" t="s">
        <v>484</v>
      </c>
      <c r="C27" s="287"/>
      <c r="D27" s="287">
        <v>0</v>
      </c>
      <c r="E27" s="287">
        <v>0</v>
      </c>
      <c r="F27" s="287">
        <v>0</v>
      </c>
      <c r="G27" s="287">
        <v>0</v>
      </c>
      <c r="H27" s="287">
        <v>0</v>
      </c>
      <c r="I27" s="287">
        <v>0</v>
      </c>
      <c r="J27" s="287">
        <v>0</v>
      </c>
      <c r="K27" s="287">
        <v>0</v>
      </c>
      <c r="L27" s="287">
        <v>0</v>
      </c>
      <c r="M27" s="287">
        <v>0</v>
      </c>
      <c r="N27" s="287">
        <v>0</v>
      </c>
      <c r="O27" s="287">
        <v>0</v>
      </c>
      <c r="P27" s="287">
        <v>0</v>
      </c>
      <c r="Q27" s="287">
        <v>0</v>
      </c>
      <c r="R27" s="287">
        <v>0</v>
      </c>
      <c r="S27" s="287">
        <v>0</v>
      </c>
    </row>
    <row r="28" spans="1:19">
      <c r="A28" s="284">
        <v>7</v>
      </c>
      <c r="B28" s="288" t="s">
        <v>485</v>
      </c>
      <c r="C28" s="287"/>
      <c r="D28" s="287">
        <v>0</v>
      </c>
      <c r="E28" s="287">
        <v>0</v>
      </c>
      <c r="F28" s="287">
        <v>0</v>
      </c>
      <c r="G28" s="287">
        <v>0</v>
      </c>
      <c r="H28" s="287">
        <v>0</v>
      </c>
      <c r="I28" s="287">
        <v>0</v>
      </c>
      <c r="J28" s="287">
        <v>0</v>
      </c>
      <c r="K28" s="287">
        <v>0</v>
      </c>
      <c r="L28" s="287">
        <v>0</v>
      </c>
      <c r="M28" s="287">
        <v>0</v>
      </c>
      <c r="N28" s="287">
        <v>0</v>
      </c>
      <c r="O28" s="287">
        <v>0</v>
      </c>
      <c r="P28" s="287">
        <v>0</v>
      </c>
      <c r="Q28" s="287">
        <v>0</v>
      </c>
      <c r="R28" s="287">
        <v>0</v>
      </c>
      <c r="S28" s="287">
        <v>0</v>
      </c>
    </row>
    <row r="29" spans="1:19" ht="33.75" customHeight="1">
      <c r="A29" s="284">
        <v>8</v>
      </c>
      <c r="B29" s="286" t="s">
        <v>486</v>
      </c>
      <c r="C29" s="287"/>
      <c r="D29" s="287">
        <v>0</v>
      </c>
      <c r="E29" s="287">
        <v>0</v>
      </c>
      <c r="F29" s="287">
        <v>0</v>
      </c>
      <c r="G29" s="287">
        <v>0</v>
      </c>
      <c r="H29" s="287">
        <v>0</v>
      </c>
      <c r="I29" s="287">
        <v>0</v>
      </c>
      <c r="J29" s="287">
        <v>0</v>
      </c>
      <c r="K29" s="287">
        <v>0</v>
      </c>
      <c r="L29" s="287">
        <v>0</v>
      </c>
      <c r="M29" s="287">
        <v>0</v>
      </c>
      <c r="N29" s="287">
        <v>0</v>
      </c>
      <c r="O29" s="287">
        <v>0</v>
      </c>
      <c r="P29" s="287">
        <v>0</v>
      </c>
      <c r="Q29" s="287">
        <v>0</v>
      </c>
      <c r="R29" s="287">
        <v>0</v>
      </c>
      <c r="S29" s="287">
        <v>0</v>
      </c>
    </row>
    <row r="30" spans="1:19">
      <c r="A30" s="284">
        <v>9</v>
      </c>
      <c r="B30" s="288" t="s">
        <v>487</v>
      </c>
      <c r="C30" s="287"/>
      <c r="D30" s="287"/>
      <c r="E30" s="287"/>
      <c r="F30" s="287"/>
      <c r="G30" s="287"/>
      <c r="H30" s="287"/>
      <c r="I30" s="287"/>
      <c r="J30" s="287"/>
      <c r="K30" s="287"/>
      <c r="L30" s="287"/>
      <c r="M30" s="287"/>
      <c r="N30" s="287"/>
      <c r="O30" s="287"/>
      <c r="P30" s="287"/>
      <c r="Q30" s="287"/>
      <c r="R30" s="287"/>
      <c r="S30" s="287"/>
    </row>
    <row r="31" spans="1:19">
      <c r="A31" s="284">
        <v>10</v>
      </c>
      <c r="B31" s="288" t="s">
        <v>488</v>
      </c>
      <c r="C31" s="287"/>
      <c r="D31" s="287"/>
      <c r="E31" s="287"/>
      <c r="F31" s="287"/>
      <c r="G31" s="287"/>
      <c r="H31" s="287"/>
      <c r="I31" s="287"/>
      <c r="J31" s="287"/>
      <c r="K31" s="287"/>
      <c r="L31" s="287"/>
      <c r="M31" s="287"/>
      <c r="N31" s="287"/>
      <c r="O31" s="287"/>
      <c r="P31" s="287"/>
      <c r="Q31" s="287"/>
      <c r="R31" s="287"/>
      <c r="S31" s="287"/>
    </row>
    <row r="32" spans="1:19">
      <c r="A32" s="289">
        <v>11</v>
      </c>
      <c r="B32" s="294" t="s">
        <v>489</v>
      </c>
      <c r="C32" s="295">
        <v>40996.156410000003</v>
      </c>
      <c r="D32" s="295">
        <v>38956.269039999999</v>
      </c>
      <c r="E32" s="295">
        <v>53083.784169999999</v>
      </c>
      <c r="F32" s="295">
        <v>8961.3465199999991</v>
      </c>
      <c r="G32" s="295">
        <v>7653.7766699999993</v>
      </c>
      <c r="H32" s="295">
        <v>7757.2580600000001</v>
      </c>
      <c r="I32" s="295">
        <v>2817.3906200000001</v>
      </c>
      <c r="J32" s="295">
        <v>6617.4604600000002</v>
      </c>
      <c r="K32" s="295">
        <v>2371.9227900000001</v>
      </c>
      <c r="L32" s="295">
        <v>1403.1930500000003</v>
      </c>
      <c r="M32" s="295">
        <v>1496.4315300000001</v>
      </c>
      <c r="N32" s="295">
        <v>2009.3815399999999</v>
      </c>
      <c r="O32" s="295">
        <v>678.92449999999997</v>
      </c>
      <c r="P32" s="295">
        <v>734.89991999999995</v>
      </c>
      <c r="Q32" s="295">
        <v>1094.21985</v>
      </c>
      <c r="R32" s="295">
        <v>273.952</v>
      </c>
      <c r="S32" s="295">
        <v>283.24073999999996</v>
      </c>
    </row>
    <row r="33" spans="1:19">
      <c r="A33" s="284"/>
      <c r="B33" s="282" t="s">
        <v>490</v>
      </c>
      <c r="C33" s="281"/>
      <c r="D33" s="281"/>
      <c r="E33" s="281"/>
      <c r="F33" s="281"/>
      <c r="G33" s="281"/>
      <c r="H33" s="281"/>
      <c r="I33" s="281"/>
      <c r="J33" s="281"/>
      <c r="K33" s="281"/>
      <c r="L33" s="281"/>
      <c r="M33" s="281"/>
      <c r="N33" s="281"/>
      <c r="O33" s="281"/>
      <c r="P33" s="281"/>
      <c r="Q33" s="281"/>
      <c r="R33" s="281"/>
      <c r="S33" s="281"/>
    </row>
    <row r="34" spans="1:19">
      <c r="A34" s="284">
        <v>12</v>
      </c>
      <c r="B34" s="288" t="s">
        <v>491</v>
      </c>
      <c r="C34" s="287">
        <v>403992.33892000001</v>
      </c>
      <c r="D34" s="287">
        <v>541201.13130000001</v>
      </c>
      <c r="E34" s="287">
        <v>433605.01889999997</v>
      </c>
      <c r="F34" s="287">
        <v>459795.37150000001</v>
      </c>
      <c r="G34" s="287">
        <v>689216.9127000001</v>
      </c>
      <c r="H34" s="287">
        <v>688294.23229999992</v>
      </c>
      <c r="I34" s="287">
        <v>400489.85480000003</v>
      </c>
      <c r="J34" s="287">
        <v>575750.71270000003</v>
      </c>
      <c r="K34" s="287">
        <v>235030.0281</v>
      </c>
      <c r="L34" s="287">
        <v>337138.93406</v>
      </c>
      <c r="M34" s="287">
        <v>290523.34149999998</v>
      </c>
      <c r="N34" s="287">
        <v>530280.88619999995</v>
      </c>
      <c r="O34" s="287">
        <v>666196.55310000002</v>
      </c>
      <c r="P34" s="287">
        <v>382545.87610000005</v>
      </c>
      <c r="Q34" s="287">
        <v>475071.44210000004</v>
      </c>
      <c r="R34" s="287">
        <v>269997.07739999995</v>
      </c>
      <c r="S34" s="287">
        <v>341135.8812</v>
      </c>
    </row>
    <row r="35" spans="1:19">
      <c r="A35" s="284">
        <v>13</v>
      </c>
      <c r="B35" s="288" t="s">
        <v>492</v>
      </c>
      <c r="C35" s="287">
        <v>-27786.438109999999</v>
      </c>
      <c r="D35" s="287">
        <v>-36878.857400000001</v>
      </c>
      <c r="E35" s="287">
        <v>-34972.49222</v>
      </c>
      <c r="F35" s="287">
        <v>-46117.732469999995</v>
      </c>
      <c r="G35" s="287">
        <v>-158098.01080000002</v>
      </c>
      <c r="H35" s="287">
        <v>-32213.142760000002</v>
      </c>
      <c r="I35" s="287">
        <v>-16125.06243</v>
      </c>
      <c r="J35" s="287">
        <v>-32682.890420000003</v>
      </c>
      <c r="K35" s="287">
        <v>-26244.169890000001</v>
      </c>
      <c r="L35" s="287">
        <v>-21151.464780000002</v>
      </c>
      <c r="M35" s="287">
        <v>-36699.159209999998</v>
      </c>
      <c r="N35" s="287">
        <v>-32136.886019999998</v>
      </c>
      <c r="O35" s="287">
        <v>-90446.429319999996</v>
      </c>
      <c r="P35" s="287">
        <v>-36588.981570000004</v>
      </c>
      <c r="Q35" s="287">
        <v>-35836.874170000003</v>
      </c>
      <c r="R35" s="287">
        <v>-35066.003880000004</v>
      </c>
      <c r="S35" s="287">
        <v>-32130.18979</v>
      </c>
    </row>
    <row r="36" spans="1:19">
      <c r="A36" s="284">
        <v>14</v>
      </c>
      <c r="B36" s="288" t="s">
        <v>493</v>
      </c>
      <c r="C36" s="287">
        <v>281.20348000000047</v>
      </c>
      <c r="D36" s="287">
        <v>0</v>
      </c>
      <c r="E36" s="287">
        <v>0</v>
      </c>
      <c r="F36" s="287">
        <v>0</v>
      </c>
      <c r="G36" s="287">
        <v>121790.6161</v>
      </c>
      <c r="H36" s="287">
        <v>556.61383999999998</v>
      </c>
      <c r="I36" s="287">
        <v>462.84737000000001</v>
      </c>
      <c r="J36" s="287">
        <v>0</v>
      </c>
      <c r="K36" s="287">
        <v>457.86865</v>
      </c>
      <c r="L36" s="287">
        <v>1168.0157800000011</v>
      </c>
      <c r="M36" s="287">
        <v>1089.78775</v>
      </c>
      <c r="N36" s="287">
        <v>0</v>
      </c>
      <c r="O36" s="287">
        <v>57434.35194</v>
      </c>
      <c r="P36" s="287">
        <v>3066.07845</v>
      </c>
      <c r="Q36" s="287">
        <v>2629.5238799999997</v>
      </c>
      <c r="R36" s="287">
        <v>2275.1461899999999</v>
      </c>
      <c r="S36" s="287">
        <v>0</v>
      </c>
    </row>
    <row r="37" spans="1:19">
      <c r="A37" s="284">
        <v>15</v>
      </c>
      <c r="B37" s="288" t="s">
        <v>494</v>
      </c>
      <c r="C37" s="287"/>
      <c r="D37" s="287">
        <v>0</v>
      </c>
      <c r="E37" s="287">
        <v>0</v>
      </c>
      <c r="F37" s="287">
        <v>0</v>
      </c>
      <c r="G37" s="287">
        <v>0</v>
      </c>
      <c r="H37" s="287">
        <v>0</v>
      </c>
      <c r="I37" s="287">
        <v>0</v>
      </c>
      <c r="J37" s="287">
        <v>0</v>
      </c>
      <c r="K37" s="287">
        <v>0</v>
      </c>
      <c r="L37" s="287">
        <v>0</v>
      </c>
      <c r="M37" s="287">
        <v>0</v>
      </c>
      <c r="N37" s="287">
        <v>0</v>
      </c>
      <c r="O37" s="287">
        <v>0</v>
      </c>
      <c r="P37" s="287">
        <v>0</v>
      </c>
      <c r="Q37" s="287">
        <v>0</v>
      </c>
      <c r="R37" s="287">
        <v>0</v>
      </c>
      <c r="S37" s="287">
        <v>0</v>
      </c>
    </row>
    <row r="38" spans="1:19">
      <c r="A38" s="289">
        <v>16</v>
      </c>
      <c r="B38" s="296" t="s">
        <v>495</v>
      </c>
      <c r="C38" s="295">
        <v>376487.10429000005</v>
      </c>
      <c r="D38" s="295">
        <v>504322.27390000003</v>
      </c>
      <c r="E38" s="295">
        <v>398632.52667999995</v>
      </c>
      <c r="F38" s="295">
        <v>413677.63903000002</v>
      </c>
      <c r="G38" s="295">
        <v>652909.51800000004</v>
      </c>
      <c r="H38" s="295">
        <v>656637.70337999996</v>
      </c>
      <c r="I38" s="295">
        <v>384827.63974000001</v>
      </c>
      <c r="J38" s="295">
        <v>543067.82228000008</v>
      </c>
      <c r="K38" s="295">
        <v>209243.72686</v>
      </c>
      <c r="L38" s="295">
        <v>317155.48506000004</v>
      </c>
      <c r="M38" s="295">
        <v>254913.97003999996</v>
      </c>
      <c r="N38" s="295">
        <v>498144.00017999997</v>
      </c>
      <c r="O38" s="295">
        <v>633184.47571999999</v>
      </c>
      <c r="P38" s="295">
        <v>349022.97298000002</v>
      </c>
      <c r="Q38" s="295">
        <v>441864.09181000001</v>
      </c>
      <c r="R38" s="295">
        <v>237206.21970999995</v>
      </c>
      <c r="S38" s="295">
        <v>309005.69141000003</v>
      </c>
    </row>
    <row r="39" spans="1:19">
      <c r="A39" s="284"/>
      <c r="B39" s="282" t="s">
        <v>496</v>
      </c>
      <c r="C39" s="281"/>
      <c r="D39" s="281"/>
      <c r="E39" s="281"/>
      <c r="F39" s="281"/>
      <c r="G39" s="281"/>
      <c r="H39" s="281"/>
      <c r="I39" s="281"/>
      <c r="J39" s="281"/>
      <c r="K39" s="281"/>
      <c r="L39" s="281"/>
      <c r="M39" s="281"/>
      <c r="N39" s="281"/>
      <c r="O39" s="281"/>
      <c r="P39" s="281"/>
      <c r="Q39" s="281"/>
      <c r="R39" s="281"/>
      <c r="S39" s="281"/>
    </row>
    <row r="40" spans="1:19">
      <c r="A40" s="284">
        <v>17</v>
      </c>
      <c r="B40" s="288" t="s">
        <v>497</v>
      </c>
      <c r="C40" s="287">
        <v>120185.18906</v>
      </c>
      <c r="D40" s="287">
        <v>147648.38894999999</v>
      </c>
      <c r="E40" s="287">
        <v>211158.14897000001</v>
      </c>
      <c r="F40" s="287">
        <v>223624.24087000001</v>
      </c>
      <c r="G40" s="287">
        <v>245362.46921000001</v>
      </c>
      <c r="H40" s="287">
        <v>220869.19686000003</v>
      </c>
      <c r="I40" s="287">
        <v>156013.25637000002</v>
      </c>
      <c r="J40" s="287">
        <v>161374.00318</v>
      </c>
      <c r="K40" s="287">
        <v>164120.96641999998</v>
      </c>
      <c r="L40" s="287">
        <v>156683.17874999999</v>
      </c>
      <c r="M40" s="287">
        <v>81852.604619999998</v>
      </c>
      <c r="N40" s="287">
        <v>71813.457779999997</v>
      </c>
      <c r="O40" s="287">
        <v>73460.084540000011</v>
      </c>
      <c r="P40" s="287">
        <v>53515.478200000005</v>
      </c>
      <c r="Q40" s="287">
        <v>45962.115469999997</v>
      </c>
      <c r="R40" s="287">
        <v>41169.078500000003</v>
      </c>
      <c r="S40" s="287">
        <v>37380.666130000005</v>
      </c>
    </row>
    <row r="41" spans="1:19">
      <c r="A41" s="284">
        <v>18</v>
      </c>
      <c r="B41" s="288" t="s">
        <v>498</v>
      </c>
      <c r="C41" s="287">
        <v>-2821.556008</v>
      </c>
      <c r="D41" s="287">
        <v>-2780.4546800000003</v>
      </c>
      <c r="E41" s="287">
        <v>-803.33293000000003</v>
      </c>
      <c r="F41" s="287">
        <v>-2793.0845099999997</v>
      </c>
      <c r="G41" s="287">
        <v>-2814.1464000000001</v>
      </c>
      <c r="H41" s="287">
        <v>-2335.38996</v>
      </c>
      <c r="I41" s="287">
        <v>-1525.4214099999999</v>
      </c>
      <c r="J41" s="287">
        <v>-2057.2309399999999</v>
      </c>
      <c r="K41" s="287">
        <v>-1782.91345</v>
      </c>
      <c r="L41" s="287">
        <v>-1465.88474</v>
      </c>
      <c r="M41" s="287">
        <v>-1976.38924</v>
      </c>
      <c r="N41" s="287">
        <v>-1695.76596</v>
      </c>
      <c r="O41" s="287">
        <v>-2195.3716600000002</v>
      </c>
      <c r="P41" s="287">
        <v>-2205.4196299999999</v>
      </c>
      <c r="Q41" s="287">
        <v>-2217.9324900000001</v>
      </c>
      <c r="R41" s="287">
        <v>-591.01231999999993</v>
      </c>
      <c r="S41" s="287">
        <v>0</v>
      </c>
    </row>
    <row r="42" spans="1:19">
      <c r="A42" s="289">
        <v>19</v>
      </c>
      <c r="B42" s="294" t="s">
        <v>499</v>
      </c>
      <c r="C42" s="295">
        <v>117363.633052</v>
      </c>
      <c r="D42" s="295">
        <v>144867.93427</v>
      </c>
      <c r="E42" s="295">
        <v>210354.81604000001</v>
      </c>
      <c r="F42" s="295">
        <v>220831.15636000002</v>
      </c>
      <c r="G42" s="295">
        <v>242548.32281000001</v>
      </c>
      <c r="H42" s="295">
        <v>218533.80690000003</v>
      </c>
      <c r="I42" s="295">
        <v>154487.83496000001</v>
      </c>
      <c r="J42" s="295">
        <v>159316.77223999999</v>
      </c>
      <c r="K42" s="295">
        <v>162338.05296999999</v>
      </c>
      <c r="L42" s="295">
        <v>155217.29400999998</v>
      </c>
      <c r="M42" s="295">
        <v>79876.215379999994</v>
      </c>
      <c r="N42" s="295">
        <v>70117.691819999993</v>
      </c>
      <c r="O42" s="295">
        <v>71264.712880000006</v>
      </c>
      <c r="P42" s="295">
        <v>51310.058570000008</v>
      </c>
      <c r="Q42" s="295">
        <v>43744.182979999998</v>
      </c>
      <c r="R42" s="295">
        <v>40578.066180000002</v>
      </c>
      <c r="S42" s="295">
        <v>37380.666130000005</v>
      </c>
    </row>
    <row r="43" spans="1:19">
      <c r="A43" s="284"/>
      <c r="B43" s="282" t="s">
        <v>500</v>
      </c>
      <c r="C43" s="281"/>
      <c r="D43" s="281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1"/>
      <c r="P43" s="281"/>
      <c r="Q43" s="281"/>
      <c r="R43" s="281"/>
      <c r="S43" s="281"/>
    </row>
    <row r="44" spans="1:19">
      <c r="A44" s="289">
        <v>20</v>
      </c>
      <c r="B44" s="290" t="s">
        <v>51</v>
      </c>
      <c r="C44" s="291">
        <v>434244.31957000005</v>
      </c>
      <c r="D44" s="291">
        <v>389236.08645999996</v>
      </c>
      <c r="E44" s="291">
        <v>355040.3052</v>
      </c>
      <c r="F44" s="291">
        <v>324749.47792000003</v>
      </c>
      <c r="G44" s="291">
        <v>294975.66242000001</v>
      </c>
      <c r="H44" s="291">
        <v>244730.96758000003</v>
      </c>
      <c r="I44" s="291">
        <v>182515.89788</v>
      </c>
      <c r="J44" s="291">
        <v>103226.97796999999</v>
      </c>
      <c r="K44" s="291">
        <v>40749.184009999997</v>
      </c>
      <c r="L44" s="291">
        <v>-106684.83118000001</v>
      </c>
      <c r="M44" s="291">
        <v>-169657.47700000001</v>
      </c>
      <c r="N44" s="291">
        <v>-224569.36775999999</v>
      </c>
      <c r="O44" s="291">
        <v>-122187.64486</v>
      </c>
      <c r="P44" s="291">
        <v>-159288.12093</v>
      </c>
      <c r="Q44" s="291">
        <v>106283.31425</v>
      </c>
      <c r="R44" s="291">
        <v>22239.825769999999</v>
      </c>
      <c r="S44" s="291">
        <v>148349.14567</v>
      </c>
    </row>
    <row r="45" spans="1:19">
      <c r="A45" s="289">
        <v>21</v>
      </c>
      <c r="B45" s="290" t="s">
        <v>475</v>
      </c>
      <c r="C45" s="291">
        <v>3655474.6540721999</v>
      </c>
      <c r="D45" s="291">
        <v>3702935.9360100008</v>
      </c>
      <c r="E45" s="291">
        <v>3737990.43824</v>
      </c>
      <c r="F45" s="291">
        <v>3706019.8742400003</v>
      </c>
      <c r="G45" s="291">
        <v>4090566.8447699999</v>
      </c>
      <c r="H45" s="291">
        <v>3962286.2716599996</v>
      </c>
      <c r="I45" s="291">
        <v>3538239.4152499996</v>
      </c>
      <c r="J45" s="291">
        <v>3298683.3994300002</v>
      </c>
      <c r="K45" s="291">
        <v>2835854.1677700002</v>
      </c>
      <c r="L45" s="291">
        <v>2821437.5424699998</v>
      </c>
      <c r="M45" s="291">
        <v>2552000.7654400002</v>
      </c>
      <c r="N45" s="291">
        <v>2640656.7448799997</v>
      </c>
      <c r="O45" s="291">
        <v>2500419.4407700002</v>
      </c>
      <c r="P45" s="291">
        <v>2217997.6388099999</v>
      </c>
      <c r="Q45" s="291">
        <v>2315198.7668900001</v>
      </c>
      <c r="R45" s="291">
        <v>2278187.3164599994</v>
      </c>
      <c r="S45" s="291">
        <v>2815404.79525</v>
      </c>
    </row>
    <row r="46" spans="1:19">
      <c r="A46" s="284"/>
      <c r="B46" s="282" t="s">
        <v>501</v>
      </c>
      <c r="C46" s="281"/>
      <c r="D46" s="281"/>
      <c r="E46" s="281"/>
      <c r="F46" s="281"/>
      <c r="G46" s="281"/>
      <c r="H46" s="281"/>
      <c r="I46" s="281"/>
      <c r="J46" s="281"/>
      <c r="K46" s="281"/>
      <c r="L46" s="281"/>
      <c r="M46" s="281"/>
      <c r="N46" s="281"/>
      <c r="O46" s="281"/>
      <c r="P46" s="281"/>
      <c r="Q46" s="281"/>
      <c r="R46" s="281"/>
      <c r="S46" s="281"/>
    </row>
    <row r="47" spans="1:19">
      <c r="A47" s="289">
        <v>22</v>
      </c>
      <c r="B47" s="290" t="s">
        <v>502</v>
      </c>
      <c r="C47" s="298">
        <v>0.11879286841347723</v>
      </c>
      <c r="D47" s="298">
        <v>0.10511553350809813</v>
      </c>
      <c r="E47" s="298">
        <v>9.4981598017989471E-2</v>
      </c>
      <c r="F47" s="298">
        <v>8.7627559737951208E-2</v>
      </c>
      <c r="G47" s="298">
        <v>7.2111194759509084E-2</v>
      </c>
      <c r="H47" s="298">
        <v>6.1765089849873465E-2</v>
      </c>
      <c r="I47" s="298">
        <v>5.1583817955717412E-2</v>
      </c>
      <c r="J47" s="298">
        <v>3.1293387533898286E-2</v>
      </c>
      <c r="K47" s="298">
        <v>1.4369280505719196E-2</v>
      </c>
      <c r="L47" s="298">
        <v>-3.7812225000240063E-2</v>
      </c>
      <c r="M47" s="298">
        <v>-6.6480182646320135E-2</v>
      </c>
      <c r="N47" s="298">
        <v>-8.5042998562921954E-2</v>
      </c>
      <c r="O47" s="298">
        <v>-4.8866859242772689E-2</v>
      </c>
      <c r="P47" s="298">
        <v>-7.1816181470536311E-2</v>
      </c>
      <c r="Q47" s="298">
        <v>4.5906777322955332E-2</v>
      </c>
      <c r="R47" s="298">
        <v>9.7620707521792957E-3</v>
      </c>
      <c r="S47" s="298">
        <v>5.2691941819622785E-2</v>
      </c>
    </row>
    <row r="48" spans="1:19">
      <c r="C48" s="293"/>
      <c r="D48" s="293"/>
      <c r="E48" s="293"/>
      <c r="F48" s="293"/>
      <c r="G48" s="293"/>
      <c r="H48" s="293"/>
      <c r="I48" s="293"/>
      <c r="J48" s="293"/>
      <c r="K48" s="293"/>
      <c r="L48" s="293"/>
      <c r="M48" s="293"/>
      <c r="N48" s="293"/>
      <c r="O48" s="293"/>
      <c r="P48" s="293"/>
      <c r="Q48" s="293"/>
      <c r="R48" s="293"/>
      <c r="S48" s="293"/>
    </row>
    <row r="49" spans="3:19">
      <c r="C49" s="299"/>
      <c r="D49" s="299"/>
      <c r="E49" s="299"/>
      <c r="F49" s="299"/>
      <c r="G49" s="299"/>
      <c r="H49" s="299"/>
      <c r="I49" s="299"/>
      <c r="J49" s="299"/>
      <c r="K49" s="299"/>
      <c r="L49" s="299"/>
      <c r="M49" s="299"/>
      <c r="N49" s="299"/>
      <c r="O49" s="299"/>
      <c r="P49" s="299"/>
      <c r="Q49" s="299"/>
      <c r="R49" s="299"/>
      <c r="S49" s="299"/>
    </row>
    <row r="50" spans="3:19">
      <c r="C50" s="299"/>
      <c r="D50" s="299"/>
      <c r="E50" s="299"/>
      <c r="F50" s="299"/>
      <c r="G50" s="299"/>
      <c r="H50" s="299"/>
      <c r="I50" s="299"/>
      <c r="J50" s="299"/>
      <c r="K50" s="299"/>
      <c r="L50" s="299"/>
      <c r="M50" s="299"/>
      <c r="N50" s="299"/>
      <c r="O50" s="299"/>
      <c r="P50" s="299"/>
      <c r="Q50" s="299"/>
      <c r="R50" s="299"/>
      <c r="S50" s="299"/>
    </row>
    <row r="51" spans="3:19">
      <c r="C51" s="299"/>
      <c r="D51" s="299"/>
      <c r="E51" s="299"/>
      <c r="F51" s="299"/>
      <c r="G51" s="299"/>
      <c r="H51" s="299"/>
      <c r="I51" s="299"/>
      <c r="J51" s="299"/>
      <c r="K51" s="299"/>
      <c r="L51" s="299"/>
      <c r="M51" s="299"/>
      <c r="N51" s="299"/>
      <c r="O51" s="299"/>
      <c r="P51" s="299"/>
      <c r="Q51" s="299"/>
      <c r="R51" s="299"/>
      <c r="S51" s="299"/>
    </row>
    <row r="52" spans="3:19">
      <c r="C52" s="299"/>
      <c r="D52" s="299"/>
      <c r="E52" s="299"/>
      <c r="F52" s="299"/>
      <c r="G52" s="299"/>
      <c r="H52" s="299"/>
      <c r="I52" s="299"/>
      <c r="J52" s="299"/>
      <c r="K52" s="299"/>
      <c r="L52" s="299"/>
      <c r="M52" s="299"/>
      <c r="N52" s="299"/>
      <c r="O52" s="299"/>
      <c r="P52" s="299"/>
      <c r="Q52" s="299"/>
      <c r="R52" s="299"/>
      <c r="S52" s="299"/>
    </row>
    <row r="53" spans="3:19">
      <c r="C53" s="299"/>
      <c r="D53" s="299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  <c r="S53" s="299"/>
    </row>
    <row r="58" spans="3:19">
      <c r="C58" s="299"/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  <c r="S58" s="299"/>
    </row>
  </sheetData>
  <pageMargins left="0.511811024" right="0.511811024" top="0.78740157499999996" bottom="0.78740157499999996" header="0.31496062000000002" footer="0.31496062000000002"/>
  <pageSetup paperSize="9" orientation="portrait" verticalDpi="599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A1:BU116"/>
  <sheetViews>
    <sheetView showGridLines="0" workbookViewId="0">
      <pane xSplit="1" ySplit="4" topLeftCell="BN5" activePane="bottomRight" state="frozen"/>
      <selection activeCell="X167" sqref="X167"/>
      <selection pane="topRight" activeCell="X167" sqref="X167"/>
      <selection pane="bottomLeft" activeCell="X167" sqref="X167"/>
      <selection pane="bottomRight" activeCell="BS110" sqref="BS110"/>
    </sheetView>
  </sheetViews>
  <sheetFormatPr defaultRowHeight="15"/>
  <cols>
    <col min="1" max="1" width="70.28515625" style="86" customWidth="1"/>
    <col min="2" max="2" width="12.140625" style="87" customWidth="1"/>
    <col min="3" max="3" width="19.85546875" style="87" customWidth="1"/>
    <col min="4" max="4" width="0.85546875" customWidth="1"/>
    <col min="5" max="5" width="12.140625" style="87" customWidth="1"/>
    <col min="6" max="6" width="19.85546875" style="87" customWidth="1"/>
    <col min="7" max="7" width="0.85546875" customWidth="1"/>
    <col min="8" max="8" width="12.140625" style="87" customWidth="1"/>
    <col min="9" max="9" width="19.85546875" style="87" customWidth="1"/>
    <col min="10" max="10" width="0.85546875" customWidth="1"/>
    <col min="11" max="11" width="12.140625" style="87" customWidth="1"/>
    <col min="12" max="12" width="19.85546875" style="87" customWidth="1"/>
    <col min="13" max="13" width="0.85546875" customWidth="1"/>
    <col min="14" max="14" width="12.140625" style="87" bestFit="1" customWidth="1"/>
    <col min="15" max="15" width="19.85546875" style="87" bestFit="1" customWidth="1"/>
    <col min="16" max="16" width="0.85546875" customWidth="1"/>
    <col min="17" max="17" width="12.140625" style="87" bestFit="1" customWidth="1"/>
    <col min="18" max="18" width="16" style="87" customWidth="1"/>
    <col min="19" max="19" width="0.85546875" customWidth="1"/>
    <col min="20" max="20" width="12.140625" style="87" bestFit="1" customWidth="1"/>
    <col min="21" max="21" width="16.7109375" style="87" customWidth="1"/>
    <col min="22" max="22" width="0.85546875" customWidth="1"/>
    <col min="23" max="23" width="12.140625" style="87" bestFit="1" customWidth="1"/>
    <col min="24" max="24" width="16.7109375" style="87" customWidth="1"/>
    <col min="25" max="25" width="0.85546875" customWidth="1"/>
    <col min="26" max="26" width="12.140625" style="87" bestFit="1" customWidth="1"/>
    <col min="27" max="27" width="16.7109375" style="87" customWidth="1"/>
    <col min="28" max="28" width="0.85546875" customWidth="1"/>
    <col min="29" max="29" width="12.140625" style="87" bestFit="1" customWidth="1"/>
    <col min="30" max="30" width="16.7109375" style="87" customWidth="1"/>
    <col min="31" max="31" width="0.85546875" customWidth="1"/>
    <col min="32" max="32" width="12.140625" style="87" bestFit="1" customWidth="1"/>
    <col min="33" max="33" width="16.7109375" style="87" customWidth="1"/>
    <col min="34" max="34" width="0.85546875" customWidth="1"/>
    <col min="35" max="35" width="12.140625" style="87" bestFit="1" customWidth="1"/>
    <col min="36" max="36" width="16.7109375" style="87" customWidth="1"/>
    <col min="37" max="37" width="0.85546875" customWidth="1"/>
    <col min="38" max="38" width="12.140625" style="87" bestFit="1" customWidth="1"/>
    <col min="39" max="39" width="16.7109375" style="87" customWidth="1"/>
    <col min="40" max="40" width="0.85546875" customWidth="1"/>
    <col min="41" max="41" width="12.140625" style="87" bestFit="1" customWidth="1"/>
    <col min="42" max="42" width="16.7109375" style="87" customWidth="1"/>
    <col min="43" max="43" width="0.85546875" customWidth="1"/>
    <col min="44" max="44" width="12.140625" style="87" bestFit="1" customWidth="1"/>
    <col min="45" max="45" width="16.7109375" style="87" customWidth="1"/>
    <col min="46" max="46" width="0.85546875" customWidth="1"/>
    <col min="47" max="47" width="12.140625" style="87" bestFit="1" customWidth="1"/>
    <col min="48" max="48" width="16.7109375" style="87" customWidth="1"/>
    <col min="49" max="49" width="0.85546875" customWidth="1"/>
    <col min="50" max="50" width="12.140625" style="87" bestFit="1" customWidth="1"/>
    <col min="51" max="51" width="16.7109375" style="87" customWidth="1"/>
    <col min="52" max="52" width="0.85546875" customWidth="1"/>
    <col min="53" max="53" width="12.140625" style="87" bestFit="1" customWidth="1"/>
    <col min="54" max="54" width="16.7109375" style="87" customWidth="1"/>
    <col min="55" max="55" width="0.85546875" customWidth="1"/>
    <col min="56" max="56" width="12.140625" style="87" bestFit="1" customWidth="1"/>
    <col min="57" max="57" width="16.7109375" style="87" customWidth="1"/>
    <col min="58" max="58" width="0.85546875" customWidth="1"/>
    <col min="59" max="59" width="12.140625" style="87" bestFit="1" customWidth="1"/>
    <col min="60" max="60" width="16.7109375" style="87" customWidth="1"/>
    <col min="61" max="61" width="0.85546875" customWidth="1"/>
    <col min="62" max="62" width="12.140625" style="87" bestFit="1" customWidth="1"/>
    <col min="63" max="63" width="16.7109375" style="87" customWidth="1"/>
    <col min="64" max="64" width="0.85546875" customWidth="1"/>
    <col min="65" max="65" width="12.140625" style="87" bestFit="1" customWidth="1"/>
    <col min="66" max="66" width="16.7109375" style="87" customWidth="1"/>
    <col min="67" max="68" width="0.85546875" customWidth="1"/>
    <col min="69" max="69" width="16.7109375" style="88" bestFit="1" customWidth="1"/>
    <col min="70" max="70" width="0.85546875" customWidth="1"/>
    <col min="71" max="71" width="12.42578125" style="456" bestFit="1" customWidth="1"/>
    <col min="72" max="72" width="21.85546875" style="456" bestFit="1" customWidth="1"/>
    <col min="73" max="73" width="18.5703125" style="457" bestFit="1" customWidth="1"/>
    <col min="74" max="74" width="0.85546875" customWidth="1"/>
  </cols>
  <sheetData>
    <row r="1" spans="1:73">
      <c r="K1" s="264"/>
      <c r="L1" s="264"/>
      <c r="N1" s="264"/>
      <c r="O1" s="264"/>
      <c r="Q1" s="264"/>
      <c r="R1" s="264"/>
      <c r="T1" s="264"/>
      <c r="U1" s="264"/>
      <c r="W1" s="264"/>
      <c r="X1" s="264"/>
      <c r="Z1" s="264"/>
      <c r="AA1" s="264"/>
      <c r="AC1" s="264"/>
      <c r="AD1" s="264"/>
      <c r="AF1" s="264"/>
      <c r="AG1" s="264"/>
      <c r="AI1" s="264"/>
      <c r="AJ1" s="264"/>
      <c r="AL1" s="264"/>
      <c r="AM1" s="264"/>
      <c r="AO1" s="264"/>
      <c r="AP1" s="264"/>
      <c r="AR1" s="264"/>
      <c r="AS1" s="264"/>
      <c r="AU1" s="264"/>
      <c r="AV1" s="264"/>
      <c r="AX1" s="264"/>
      <c r="AY1" s="264"/>
      <c r="BA1" s="264"/>
      <c r="BB1" s="264"/>
      <c r="BD1" s="264"/>
      <c r="BE1" s="264"/>
      <c r="BG1" s="264"/>
      <c r="BH1" s="264"/>
      <c r="BJ1" s="264"/>
      <c r="BK1" s="264"/>
      <c r="BM1" s="264"/>
      <c r="BN1" s="264"/>
    </row>
    <row r="3" spans="1:73">
      <c r="A3" s="89"/>
      <c r="B3" s="223"/>
      <c r="C3" s="224">
        <v>41820</v>
      </c>
      <c r="E3" s="90"/>
      <c r="F3" s="91">
        <v>41912</v>
      </c>
      <c r="H3" s="90"/>
      <c r="I3" s="91">
        <v>42004</v>
      </c>
      <c r="K3" s="90"/>
      <c r="L3" s="91">
        <v>42094</v>
      </c>
      <c r="N3" s="90"/>
      <c r="O3" s="91">
        <v>42185</v>
      </c>
      <c r="Q3" s="90"/>
      <c r="R3" s="91">
        <v>42277</v>
      </c>
      <c r="T3" s="90"/>
      <c r="U3" s="91">
        <v>42369</v>
      </c>
      <c r="W3" s="90"/>
      <c r="X3" s="91">
        <v>42460</v>
      </c>
      <c r="Z3" s="90"/>
      <c r="AA3" s="91">
        <v>42551</v>
      </c>
      <c r="AC3" s="90"/>
      <c r="AD3" s="91">
        <v>42643</v>
      </c>
      <c r="AF3" s="90"/>
      <c r="AG3" s="91">
        <v>42735</v>
      </c>
      <c r="AI3" s="90"/>
      <c r="AJ3" s="91">
        <v>42825</v>
      </c>
      <c r="AL3" s="90"/>
      <c r="AM3" s="91">
        <v>42916</v>
      </c>
      <c r="AO3" s="90"/>
      <c r="AP3" s="91">
        <v>43008</v>
      </c>
      <c r="AR3" s="90"/>
      <c r="AS3" s="91">
        <v>43100</v>
      </c>
      <c r="AU3" s="90"/>
      <c r="AV3" s="91">
        <v>43190</v>
      </c>
      <c r="AX3" s="90"/>
      <c r="AY3" s="91">
        <v>43281</v>
      </c>
      <c r="BA3" s="90"/>
      <c r="BB3" s="91">
        <v>43373</v>
      </c>
      <c r="BD3" s="90"/>
      <c r="BE3" s="91">
        <v>43465</v>
      </c>
      <c r="BG3" s="90"/>
      <c r="BH3" s="91">
        <v>43555</v>
      </c>
      <c r="BJ3" s="90"/>
      <c r="BK3" s="91">
        <v>43646</v>
      </c>
      <c r="BM3" s="90"/>
      <c r="BN3" s="91">
        <v>43738</v>
      </c>
      <c r="BQ3" s="91"/>
      <c r="BS3" s="458"/>
      <c r="BT3" s="91" t="s">
        <v>585</v>
      </c>
      <c r="BU3" s="459"/>
    </row>
    <row r="4" spans="1:73" ht="36" customHeight="1">
      <c r="A4" s="92" t="s">
        <v>206</v>
      </c>
      <c r="B4" s="93" t="s">
        <v>207</v>
      </c>
      <c r="C4" s="94" t="s">
        <v>208</v>
      </c>
      <c r="E4" s="93" t="s">
        <v>207</v>
      </c>
      <c r="F4" s="94" t="s">
        <v>208</v>
      </c>
      <c r="H4" s="93" t="s">
        <v>207</v>
      </c>
      <c r="I4" s="94" t="s">
        <v>208</v>
      </c>
      <c r="K4" s="93" t="s">
        <v>207</v>
      </c>
      <c r="L4" s="94" t="s">
        <v>208</v>
      </c>
      <c r="N4" s="93" t="s">
        <v>207</v>
      </c>
      <c r="O4" s="94" t="s">
        <v>208</v>
      </c>
      <c r="Q4" s="93" t="s">
        <v>207</v>
      </c>
      <c r="R4" s="94" t="s">
        <v>208</v>
      </c>
      <c r="T4" s="93" t="s">
        <v>207</v>
      </c>
      <c r="U4" s="94" t="s">
        <v>208</v>
      </c>
      <c r="W4" s="93" t="s">
        <v>207</v>
      </c>
      <c r="X4" s="94" t="s">
        <v>208</v>
      </c>
      <c r="Z4" s="93" t="s">
        <v>207</v>
      </c>
      <c r="AA4" s="94" t="s">
        <v>208</v>
      </c>
      <c r="AC4" s="93" t="s">
        <v>207</v>
      </c>
      <c r="AD4" s="94" t="s">
        <v>208</v>
      </c>
      <c r="AF4" s="93" t="s">
        <v>207</v>
      </c>
      <c r="AG4" s="94" t="s">
        <v>208</v>
      </c>
      <c r="AI4" s="93" t="s">
        <v>207</v>
      </c>
      <c r="AJ4" s="94" t="s">
        <v>208</v>
      </c>
      <c r="AL4" s="93" t="s">
        <v>207</v>
      </c>
      <c r="AM4" s="94" t="s">
        <v>208</v>
      </c>
      <c r="AO4" s="93" t="s">
        <v>207</v>
      </c>
      <c r="AP4" s="94" t="s">
        <v>208</v>
      </c>
      <c r="AR4" s="93" t="s">
        <v>207</v>
      </c>
      <c r="AS4" s="94" t="s">
        <v>208</v>
      </c>
      <c r="AU4" s="93" t="s">
        <v>207</v>
      </c>
      <c r="AV4" s="94" t="s">
        <v>208</v>
      </c>
      <c r="AX4" s="93" t="s">
        <v>207</v>
      </c>
      <c r="AY4" s="94" t="s">
        <v>208</v>
      </c>
      <c r="BA4" s="93" t="s">
        <v>207</v>
      </c>
      <c r="BB4" s="94" t="s">
        <v>208</v>
      </c>
      <c r="BD4" s="93" t="s">
        <v>207</v>
      </c>
      <c r="BE4" s="94" t="s">
        <v>208</v>
      </c>
      <c r="BG4" s="93" t="s">
        <v>207</v>
      </c>
      <c r="BH4" s="94" t="s">
        <v>208</v>
      </c>
      <c r="BJ4" s="93" t="s">
        <v>207</v>
      </c>
      <c r="BK4" s="94" t="s">
        <v>208</v>
      </c>
      <c r="BM4" s="93" t="s">
        <v>207</v>
      </c>
      <c r="BN4" s="94" t="s">
        <v>208</v>
      </c>
      <c r="BQ4" s="94" t="s">
        <v>209</v>
      </c>
      <c r="BS4" s="460" t="s">
        <v>207</v>
      </c>
      <c r="BT4" s="461" t="s">
        <v>208</v>
      </c>
      <c r="BU4" s="461" t="s">
        <v>209</v>
      </c>
    </row>
    <row r="5" spans="1:73">
      <c r="A5" s="92" t="s">
        <v>210</v>
      </c>
      <c r="B5" s="88"/>
      <c r="C5" s="88"/>
      <c r="E5" s="88"/>
      <c r="F5" s="88"/>
      <c r="H5" s="88"/>
      <c r="I5" s="88"/>
      <c r="K5" s="88"/>
      <c r="L5" s="88"/>
      <c r="N5" s="88"/>
      <c r="O5" s="88"/>
      <c r="Q5" s="88"/>
      <c r="R5" s="88"/>
      <c r="T5" s="88"/>
      <c r="U5" s="88"/>
      <c r="W5" s="88"/>
      <c r="X5" s="88"/>
      <c r="Z5" s="88"/>
      <c r="AA5" s="88"/>
      <c r="AC5" s="88"/>
      <c r="AD5" s="88"/>
      <c r="AF5" s="88"/>
      <c r="AG5" s="88"/>
      <c r="AI5" s="88"/>
      <c r="AJ5" s="88"/>
      <c r="AL5" s="88"/>
      <c r="AM5" s="88"/>
      <c r="AO5" s="88"/>
      <c r="AP5" s="88"/>
      <c r="AR5" s="88"/>
      <c r="AS5" s="88"/>
      <c r="AU5" s="88"/>
      <c r="AV5" s="88"/>
      <c r="AX5" s="88"/>
      <c r="AY5" s="88"/>
      <c r="BA5" s="88"/>
      <c r="BB5" s="88"/>
      <c r="BD5" s="88"/>
      <c r="BE5" s="88"/>
      <c r="BG5" s="88"/>
      <c r="BH5" s="88"/>
      <c r="BJ5" s="88"/>
      <c r="BK5" s="88"/>
      <c r="BM5" s="88"/>
      <c r="BN5" s="88"/>
      <c r="BS5" s="457"/>
      <c r="BT5" s="457"/>
    </row>
    <row r="6" spans="1:73">
      <c r="A6" s="95" t="s">
        <v>211</v>
      </c>
      <c r="B6" s="96">
        <v>769843.26922999998</v>
      </c>
      <c r="C6" s="97">
        <v>0</v>
      </c>
      <c r="E6" s="96">
        <v>769843</v>
      </c>
      <c r="F6" s="97">
        <v>0</v>
      </c>
      <c r="H6" s="96">
        <v>769843.26922999998</v>
      </c>
      <c r="I6" s="97">
        <v>0</v>
      </c>
      <c r="K6" s="96">
        <v>769843.26922999998</v>
      </c>
      <c r="L6" s="97">
        <v>0</v>
      </c>
      <c r="N6" s="96">
        <v>769843.26922999998</v>
      </c>
      <c r="O6" s="97">
        <v>0</v>
      </c>
      <c r="Q6" s="96">
        <v>769843.26922999998</v>
      </c>
      <c r="R6" s="97">
        <v>0</v>
      </c>
      <c r="T6" s="96">
        <v>849843.26925000001</v>
      </c>
      <c r="U6" s="97">
        <v>0</v>
      </c>
      <c r="W6" s="96">
        <v>849843.26925000001</v>
      </c>
      <c r="X6" s="97">
        <v>0</v>
      </c>
      <c r="Z6" s="96">
        <v>849843.26925000001</v>
      </c>
      <c r="AA6" s="97">
        <v>0</v>
      </c>
      <c r="AC6" s="96">
        <v>849843.26925000001</v>
      </c>
      <c r="AD6" s="97">
        <v>0</v>
      </c>
      <c r="AF6" s="96">
        <v>849843.26925000001</v>
      </c>
      <c r="AG6" s="97">
        <v>0</v>
      </c>
      <c r="AI6" s="96">
        <v>849843.26925000001</v>
      </c>
      <c r="AJ6" s="97">
        <v>0</v>
      </c>
      <c r="AL6" s="96">
        <v>849843.26925000001</v>
      </c>
      <c r="AM6" s="97">
        <v>0</v>
      </c>
      <c r="AO6" s="96">
        <v>849843.26925000001</v>
      </c>
      <c r="AP6" s="97">
        <v>0</v>
      </c>
      <c r="AR6" s="96">
        <v>849843.26925000001</v>
      </c>
      <c r="AS6" s="97">
        <v>0</v>
      </c>
      <c r="AU6" s="96">
        <v>849843.26925000001</v>
      </c>
      <c r="AV6" s="97">
        <v>0</v>
      </c>
      <c r="AX6" s="96">
        <v>849843.26925000001</v>
      </c>
      <c r="AY6" s="97">
        <v>0</v>
      </c>
      <c r="BA6" s="96">
        <v>849843.26925000001</v>
      </c>
      <c r="BB6" s="97">
        <v>0</v>
      </c>
      <c r="BD6" s="96">
        <v>849843.26925000001</v>
      </c>
      <c r="BE6" s="97">
        <v>0</v>
      </c>
      <c r="BG6" s="96">
        <v>849843.26925000001</v>
      </c>
      <c r="BH6" s="97">
        <v>0</v>
      </c>
      <c r="BJ6" s="96">
        <v>1100254.6542499999</v>
      </c>
      <c r="BK6" s="97">
        <v>0</v>
      </c>
      <c r="BM6" s="96">
        <v>1100254.6542499999</v>
      </c>
      <c r="BN6" s="97">
        <v>0</v>
      </c>
      <c r="BQ6" s="98" t="s">
        <v>212</v>
      </c>
      <c r="BS6" s="462">
        <v>1100254.6542499999</v>
      </c>
      <c r="BT6" s="463">
        <v>0</v>
      </c>
      <c r="BU6" s="464" t="s">
        <v>212</v>
      </c>
    </row>
    <row r="7" spans="1:73">
      <c r="A7" s="99" t="s">
        <v>213</v>
      </c>
      <c r="B7" s="96">
        <v>0</v>
      </c>
      <c r="C7" s="97">
        <v>0</v>
      </c>
      <c r="E7" s="96">
        <v>0</v>
      </c>
      <c r="F7" s="97">
        <v>0</v>
      </c>
      <c r="H7" s="96">
        <v>0</v>
      </c>
      <c r="I7" s="97">
        <v>0</v>
      </c>
      <c r="K7" s="96">
        <v>32724.889340000002</v>
      </c>
      <c r="L7" s="97">
        <v>0</v>
      </c>
      <c r="N7" s="96">
        <v>32172.360339999999</v>
      </c>
      <c r="O7" s="97">
        <v>0</v>
      </c>
      <c r="Q7" s="96">
        <v>32323.460589999999</v>
      </c>
      <c r="R7" s="97">
        <v>0</v>
      </c>
      <c r="T7" s="96">
        <v>33259.069199999998</v>
      </c>
      <c r="U7" s="97">
        <v>0</v>
      </c>
      <c r="W7" s="96">
        <v>33399.004930000003</v>
      </c>
      <c r="X7" s="97">
        <v>0</v>
      </c>
      <c r="Z7" s="96">
        <v>34271.942779999998</v>
      </c>
      <c r="AA7" s="97">
        <v>0</v>
      </c>
      <c r="AC7" s="96">
        <v>35154.47335</v>
      </c>
      <c r="AD7" s="97">
        <v>0</v>
      </c>
      <c r="AF7" s="96">
        <v>35960.262130000003</v>
      </c>
      <c r="AG7" s="97">
        <v>0</v>
      </c>
      <c r="AI7" s="96">
        <v>35960.262130000003</v>
      </c>
      <c r="AJ7" s="97">
        <v>0</v>
      </c>
      <c r="AL7" s="96">
        <v>35960.262130000003</v>
      </c>
      <c r="AM7" s="97">
        <v>0</v>
      </c>
      <c r="AO7" s="96">
        <v>35960.262130000003</v>
      </c>
      <c r="AP7" s="97">
        <v>0</v>
      </c>
      <c r="AR7" s="96">
        <v>35960.262130000003</v>
      </c>
      <c r="AS7" s="97">
        <v>0</v>
      </c>
      <c r="AU7" s="96">
        <v>35960.262130000003</v>
      </c>
      <c r="AV7" s="97">
        <v>0</v>
      </c>
      <c r="AX7" s="96">
        <v>35960.262130000003</v>
      </c>
      <c r="AY7" s="97">
        <v>0</v>
      </c>
      <c r="BA7" s="96">
        <v>35960.262130000003</v>
      </c>
      <c r="BB7" s="97">
        <v>0</v>
      </c>
      <c r="BD7" s="96">
        <v>35960.262130000003</v>
      </c>
      <c r="BE7" s="97">
        <v>0</v>
      </c>
      <c r="BG7" s="96">
        <v>35960.262130000003</v>
      </c>
      <c r="BH7" s="97">
        <v>0</v>
      </c>
      <c r="BJ7" s="96">
        <v>35960.262130000003</v>
      </c>
      <c r="BK7" s="97">
        <v>0</v>
      </c>
      <c r="BM7" s="96">
        <v>35960.262130000003</v>
      </c>
      <c r="BN7" s="97">
        <v>0</v>
      </c>
      <c r="BQ7" s="98" t="s">
        <v>396</v>
      </c>
      <c r="BS7" s="462">
        <v>35960.262130000003</v>
      </c>
      <c r="BT7" s="463">
        <v>0</v>
      </c>
      <c r="BU7" s="464" t="s">
        <v>396</v>
      </c>
    </row>
    <row r="8" spans="1:73">
      <c r="A8" s="99" t="s">
        <v>214</v>
      </c>
      <c r="B8" s="96">
        <v>-94901.440669999996</v>
      </c>
      <c r="C8" s="97">
        <v>0</v>
      </c>
      <c r="E8" s="96">
        <v>-93474.246730000028</v>
      </c>
      <c r="F8" s="97">
        <v>0</v>
      </c>
      <c r="H8" s="96">
        <v>-89562.473930000007</v>
      </c>
      <c r="I8" s="97">
        <v>0</v>
      </c>
      <c r="K8" s="96">
        <v>-127540.6385800001</v>
      </c>
      <c r="L8" s="97">
        <v>0</v>
      </c>
      <c r="N8" s="96">
        <v>-260180.22146999999</v>
      </c>
      <c r="O8" s="97">
        <v>0</v>
      </c>
      <c r="Q8" s="96">
        <v>-270946.81081000011</v>
      </c>
      <c r="R8" s="97">
        <v>0</v>
      </c>
      <c r="T8" s="96">
        <v>-288199.93966000003</v>
      </c>
      <c r="U8" s="97">
        <v>0</v>
      </c>
      <c r="W8" s="96">
        <v>-310950.44658999995</v>
      </c>
      <c r="X8" s="97">
        <v>0</v>
      </c>
      <c r="Z8" s="96">
        <v>-324886.18407999998</v>
      </c>
      <c r="AA8" s="97">
        <v>0</v>
      </c>
      <c r="AC8" s="96">
        <v>-354713.12112000003</v>
      </c>
      <c r="AD8" s="97">
        <v>0</v>
      </c>
      <c r="AF8" s="96">
        <v>-387692.43159000005</v>
      </c>
      <c r="AG8" s="97">
        <v>0</v>
      </c>
      <c r="AI8" s="96">
        <v>-416776.14596999995</v>
      </c>
      <c r="AJ8" s="97">
        <v>0</v>
      </c>
      <c r="AL8" s="96">
        <v>-474430.77201000007</v>
      </c>
      <c r="AM8" s="97">
        <v>0</v>
      </c>
      <c r="AO8" s="96">
        <v>-549114.7352</v>
      </c>
      <c r="AP8" s="97">
        <v>0</v>
      </c>
      <c r="AR8" s="96">
        <v>-610659.82490000012</v>
      </c>
      <c r="AS8" s="97">
        <v>0</v>
      </c>
      <c r="AU8" s="96">
        <v>-679773.21854999999</v>
      </c>
      <c r="AV8" s="97">
        <v>0</v>
      </c>
      <c r="AX8" s="96">
        <v>-731499.79264</v>
      </c>
      <c r="AY8" s="97">
        <v>0</v>
      </c>
      <c r="BA8" s="96">
        <v>-790364.74549999996</v>
      </c>
      <c r="BB8" s="97">
        <v>0</v>
      </c>
      <c r="BD8" s="96">
        <v>-736000.02714000002</v>
      </c>
      <c r="BE8" s="97">
        <v>0</v>
      </c>
      <c r="BG8" s="96">
        <v>-773343.30279999995</v>
      </c>
      <c r="BH8" s="97">
        <v>0</v>
      </c>
      <c r="BJ8" s="96">
        <v>-813225.71556000004</v>
      </c>
      <c r="BK8" s="97">
        <v>0</v>
      </c>
      <c r="BM8" s="96">
        <v>-732738.99818000011</v>
      </c>
      <c r="BN8" s="97">
        <v>0</v>
      </c>
      <c r="BQ8" s="98" t="s">
        <v>536</v>
      </c>
      <c r="BS8" s="462">
        <v>-747501.97363999998</v>
      </c>
      <c r="BT8" s="463">
        <v>0</v>
      </c>
      <c r="BU8" s="464" t="s">
        <v>536</v>
      </c>
    </row>
    <row r="9" spans="1:73" ht="24">
      <c r="A9" s="95" t="s">
        <v>215</v>
      </c>
      <c r="B9" s="100"/>
      <c r="C9" s="100"/>
      <c r="E9" s="100"/>
      <c r="F9" s="100"/>
      <c r="H9" s="100"/>
      <c r="I9" s="100"/>
      <c r="K9" s="100"/>
      <c r="L9" s="100"/>
      <c r="N9" s="100"/>
      <c r="O9" s="100"/>
      <c r="Q9" s="100"/>
      <c r="R9" s="100"/>
      <c r="T9" s="100"/>
      <c r="U9" s="100"/>
      <c r="W9" s="100"/>
      <c r="X9" s="100"/>
      <c r="Z9" s="100"/>
      <c r="AA9" s="100"/>
      <c r="AC9" s="100"/>
      <c r="AD9" s="100"/>
      <c r="AF9" s="100"/>
      <c r="AG9" s="100"/>
      <c r="AI9" s="100"/>
      <c r="AJ9" s="100"/>
      <c r="AL9" s="100"/>
      <c r="AM9" s="100"/>
      <c r="AO9" s="100"/>
      <c r="AP9" s="100"/>
      <c r="AR9" s="100"/>
      <c r="AS9" s="100"/>
      <c r="AU9" s="100"/>
      <c r="AV9" s="100"/>
      <c r="AX9" s="100"/>
      <c r="AY9" s="100"/>
      <c r="BA9" s="100"/>
      <c r="BB9" s="100"/>
      <c r="BD9" s="100"/>
      <c r="BE9" s="100"/>
      <c r="BG9" s="100"/>
      <c r="BH9" s="100"/>
      <c r="BJ9" s="100"/>
      <c r="BK9" s="100"/>
      <c r="BM9" s="100"/>
      <c r="BN9" s="100"/>
      <c r="BQ9" s="101"/>
      <c r="BS9" s="465"/>
      <c r="BT9" s="465"/>
      <c r="BU9" s="466"/>
    </row>
    <row r="10" spans="1:73" ht="26.25">
      <c r="A10" s="225" t="s">
        <v>438</v>
      </c>
      <c r="B10" s="102">
        <v>0</v>
      </c>
      <c r="C10" s="102">
        <v>0</v>
      </c>
      <c r="E10" s="102">
        <v>0</v>
      </c>
      <c r="F10" s="102">
        <v>0</v>
      </c>
      <c r="H10" s="102">
        <v>0</v>
      </c>
      <c r="I10" s="102">
        <v>0</v>
      </c>
      <c r="K10" s="102">
        <v>0</v>
      </c>
      <c r="L10" s="102">
        <v>0</v>
      </c>
      <c r="N10" s="102">
        <v>0</v>
      </c>
      <c r="O10" s="102">
        <v>0</v>
      </c>
      <c r="Q10" s="102">
        <v>0</v>
      </c>
      <c r="R10" s="102">
        <v>0</v>
      </c>
      <c r="T10" s="102">
        <v>0</v>
      </c>
      <c r="U10" s="102">
        <v>0</v>
      </c>
      <c r="W10" s="102">
        <v>0</v>
      </c>
      <c r="X10" s="102">
        <v>0</v>
      </c>
      <c r="Z10" s="102">
        <v>0</v>
      </c>
      <c r="AA10" s="102">
        <v>0</v>
      </c>
      <c r="AC10" s="102">
        <v>0</v>
      </c>
      <c r="AD10" s="102">
        <v>0</v>
      </c>
      <c r="AF10" s="102">
        <v>0</v>
      </c>
      <c r="AG10" s="102">
        <v>0</v>
      </c>
      <c r="AI10" s="102">
        <v>0</v>
      </c>
      <c r="AJ10" s="102">
        <v>0</v>
      </c>
      <c r="AL10" s="102">
        <v>0</v>
      </c>
      <c r="AM10" s="102">
        <v>0</v>
      </c>
      <c r="AO10" s="102">
        <v>0</v>
      </c>
      <c r="AP10" s="102">
        <v>0</v>
      </c>
      <c r="AR10" s="102">
        <v>0</v>
      </c>
      <c r="AS10" s="102">
        <v>0</v>
      </c>
      <c r="AU10" s="102">
        <v>0</v>
      </c>
      <c r="AV10" s="102">
        <v>0</v>
      </c>
      <c r="AX10" s="102">
        <v>0</v>
      </c>
      <c r="AY10" s="102">
        <v>0</v>
      </c>
      <c r="BA10" s="102">
        <v>0</v>
      </c>
      <c r="BB10" s="102">
        <v>0</v>
      </c>
      <c r="BD10" s="102">
        <v>0</v>
      </c>
      <c r="BE10" s="102">
        <v>0</v>
      </c>
      <c r="BG10" s="102">
        <v>0</v>
      </c>
      <c r="BH10" s="102">
        <v>0</v>
      </c>
      <c r="BJ10" s="102">
        <v>0</v>
      </c>
      <c r="BK10" s="102">
        <v>0</v>
      </c>
      <c r="BM10" s="102">
        <v>0</v>
      </c>
      <c r="BN10" s="102">
        <v>0</v>
      </c>
      <c r="BQ10" s="98"/>
      <c r="BS10" s="467">
        <v>0</v>
      </c>
      <c r="BT10" s="467">
        <v>0</v>
      </c>
      <c r="BU10" s="464"/>
    </row>
    <row r="11" spans="1:73">
      <c r="A11" s="103" t="s">
        <v>216</v>
      </c>
      <c r="B11" s="104">
        <v>674941.82855999994</v>
      </c>
      <c r="C11" s="104">
        <v>0</v>
      </c>
      <c r="E11" s="104">
        <v>676368.75326999999</v>
      </c>
      <c r="F11" s="104">
        <v>0</v>
      </c>
      <c r="H11" s="104">
        <v>680280.7953</v>
      </c>
      <c r="I11" s="104">
        <v>0</v>
      </c>
      <c r="K11" s="104">
        <v>675027.51999000006</v>
      </c>
      <c r="L11" s="104">
        <v>0</v>
      </c>
      <c r="N11" s="104">
        <v>541835.4081</v>
      </c>
      <c r="O11" s="104">
        <v>0</v>
      </c>
      <c r="Q11" s="104">
        <v>531219.91900999984</v>
      </c>
      <c r="R11" s="104">
        <v>0</v>
      </c>
      <c r="T11" s="104">
        <v>594902.39879000001</v>
      </c>
      <c r="U11" s="104">
        <v>0</v>
      </c>
      <c r="W11" s="104">
        <v>572291.82759000012</v>
      </c>
      <c r="X11" s="104">
        <v>0</v>
      </c>
      <c r="Z11" s="104">
        <v>559229.02795000002</v>
      </c>
      <c r="AA11" s="104">
        <v>0</v>
      </c>
      <c r="AC11" s="104">
        <v>530284.62147999997</v>
      </c>
      <c r="AD11" s="104">
        <v>0</v>
      </c>
      <c r="AF11" s="104">
        <v>498111.09979000001</v>
      </c>
      <c r="AG11" s="104">
        <v>0</v>
      </c>
      <c r="AI11" s="104">
        <v>469027.3854100001</v>
      </c>
      <c r="AJ11" s="104">
        <v>0</v>
      </c>
      <c r="AL11" s="104">
        <v>411372.75936999999</v>
      </c>
      <c r="AM11" s="104">
        <v>0</v>
      </c>
      <c r="AO11" s="104">
        <v>336688.79618000006</v>
      </c>
      <c r="AP11" s="104">
        <v>0</v>
      </c>
      <c r="AR11" s="104">
        <v>275143.70647999994</v>
      </c>
      <c r="AS11" s="104">
        <v>0</v>
      </c>
      <c r="AU11" s="104">
        <v>206030.31283000007</v>
      </c>
      <c r="AV11" s="104">
        <v>0</v>
      </c>
      <c r="AX11" s="104">
        <v>154303.73874000006</v>
      </c>
      <c r="AY11" s="104">
        <v>0</v>
      </c>
      <c r="BA11" s="104">
        <v>95438.785880000098</v>
      </c>
      <c r="BB11" s="104">
        <v>0</v>
      </c>
      <c r="BD11" s="104">
        <v>149803.50424000004</v>
      </c>
      <c r="BE11" s="104">
        <v>0</v>
      </c>
      <c r="BG11" s="104">
        <v>112460.22858000011</v>
      </c>
      <c r="BH11" s="104">
        <v>0</v>
      </c>
      <c r="BJ11" s="104">
        <v>322989.20081999979</v>
      </c>
      <c r="BK11" s="104">
        <v>0</v>
      </c>
      <c r="BM11" s="104">
        <v>403475.91819999972</v>
      </c>
      <c r="BN11" s="104">
        <v>0</v>
      </c>
      <c r="BQ11" s="105"/>
      <c r="BS11" s="468">
        <v>388712.94273999985</v>
      </c>
      <c r="BT11" s="468">
        <v>0</v>
      </c>
      <c r="BU11" s="469"/>
    </row>
    <row r="12" spans="1:73">
      <c r="A12" s="92" t="s">
        <v>217</v>
      </c>
      <c r="B12" s="106"/>
      <c r="C12" s="106"/>
      <c r="E12" s="106"/>
      <c r="F12" s="106"/>
      <c r="H12" s="106"/>
      <c r="I12" s="106"/>
      <c r="K12" s="106">
        <v>0</v>
      </c>
      <c r="L12" s="106">
        <v>0</v>
      </c>
      <c r="N12" s="106">
        <v>0</v>
      </c>
      <c r="O12" s="106">
        <v>0</v>
      </c>
      <c r="Q12" s="106"/>
      <c r="R12" s="106"/>
      <c r="T12" s="106"/>
      <c r="U12" s="106"/>
      <c r="W12" s="106"/>
      <c r="X12" s="106"/>
      <c r="Z12" s="106"/>
      <c r="AA12" s="106"/>
      <c r="AC12" s="106"/>
      <c r="AD12" s="106"/>
      <c r="AF12" s="106"/>
      <c r="AG12" s="106"/>
      <c r="AI12" s="106"/>
      <c r="AJ12" s="106"/>
      <c r="AL12" s="106"/>
      <c r="AM12" s="106"/>
      <c r="AO12" s="106"/>
      <c r="AP12" s="106"/>
      <c r="AR12" s="106"/>
      <c r="AS12" s="106"/>
      <c r="AU12" s="106"/>
      <c r="AV12" s="106"/>
      <c r="AX12" s="106"/>
      <c r="AY12" s="106"/>
      <c r="BA12" s="106"/>
      <c r="BB12" s="106"/>
      <c r="BD12" s="106"/>
      <c r="BE12" s="106"/>
      <c r="BG12" s="106"/>
      <c r="BH12" s="106"/>
      <c r="BJ12" s="106"/>
      <c r="BK12" s="106"/>
      <c r="BM12" s="106"/>
      <c r="BN12" s="106"/>
      <c r="BQ12" s="107"/>
      <c r="BS12" s="470"/>
      <c r="BT12" s="470"/>
      <c r="BU12" s="471"/>
    </row>
    <row r="13" spans="1:73">
      <c r="A13" s="99" t="s">
        <v>218</v>
      </c>
      <c r="B13" s="108" t="s">
        <v>219</v>
      </c>
      <c r="C13" s="108">
        <v>0</v>
      </c>
      <c r="E13" s="108" t="s">
        <v>219</v>
      </c>
      <c r="F13" s="108">
        <v>0</v>
      </c>
      <c r="H13" s="108" t="s">
        <v>219</v>
      </c>
      <c r="I13" s="108">
        <v>0</v>
      </c>
      <c r="K13" s="108" t="s">
        <v>219</v>
      </c>
      <c r="L13" s="108">
        <v>0</v>
      </c>
      <c r="N13" s="108" t="s">
        <v>219</v>
      </c>
      <c r="O13" s="108">
        <v>0</v>
      </c>
      <c r="Q13" s="108" t="s">
        <v>219</v>
      </c>
      <c r="R13" s="108">
        <v>0</v>
      </c>
      <c r="T13" s="108" t="s">
        <v>219</v>
      </c>
      <c r="U13" s="108">
        <v>0</v>
      </c>
      <c r="W13" s="108" t="s">
        <v>219</v>
      </c>
      <c r="X13" s="108">
        <v>0</v>
      </c>
      <c r="Z13" s="108" t="s">
        <v>219</v>
      </c>
      <c r="AA13" s="108">
        <v>0</v>
      </c>
      <c r="AC13" s="108" t="s">
        <v>219</v>
      </c>
      <c r="AD13" s="108">
        <v>0</v>
      </c>
      <c r="AF13" s="108" t="s">
        <v>219</v>
      </c>
      <c r="AG13" s="108">
        <v>0</v>
      </c>
      <c r="AI13" s="108" t="s">
        <v>219</v>
      </c>
      <c r="AJ13" s="108">
        <v>0</v>
      </c>
      <c r="AL13" s="108" t="s">
        <v>219</v>
      </c>
      <c r="AM13" s="108">
        <v>0</v>
      </c>
      <c r="AO13" s="108" t="s">
        <v>219</v>
      </c>
      <c r="AP13" s="108">
        <v>0</v>
      </c>
      <c r="AR13" s="108" t="s">
        <v>219</v>
      </c>
      <c r="AS13" s="108">
        <v>0</v>
      </c>
      <c r="AU13" s="108" t="s">
        <v>219</v>
      </c>
      <c r="AV13" s="108">
        <v>0</v>
      </c>
      <c r="AX13" s="108" t="s">
        <v>219</v>
      </c>
      <c r="AY13" s="108">
        <v>0</v>
      </c>
      <c r="BA13" s="108" t="s">
        <v>219</v>
      </c>
      <c r="BB13" s="108">
        <v>0</v>
      </c>
      <c r="BD13" s="108" t="s">
        <v>219</v>
      </c>
      <c r="BE13" s="108">
        <v>0</v>
      </c>
      <c r="BG13" s="108" t="s">
        <v>219</v>
      </c>
      <c r="BH13" s="108">
        <v>0</v>
      </c>
      <c r="BJ13" s="108" t="s">
        <v>219</v>
      </c>
      <c r="BK13" s="108">
        <v>0</v>
      </c>
      <c r="BM13" s="108" t="s">
        <v>219</v>
      </c>
      <c r="BN13" s="108">
        <v>0</v>
      </c>
      <c r="BQ13" s="105"/>
      <c r="BS13" s="472" t="s">
        <v>219</v>
      </c>
      <c r="BT13" s="472">
        <v>0</v>
      </c>
      <c r="BU13" s="469"/>
    </row>
    <row r="14" spans="1:73">
      <c r="A14" s="99" t="s">
        <v>220</v>
      </c>
      <c r="B14" s="108">
        <v>7215.3292160000001</v>
      </c>
      <c r="C14" s="108">
        <v>36076.646079999999</v>
      </c>
      <c r="E14" s="108">
        <v>7071.5916900000002</v>
      </c>
      <c r="F14" s="108">
        <v>38149.778090000007</v>
      </c>
      <c r="H14" s="108">
        <v>6896.7006100000008</v>
      </c>
      <c r="I14" s="108">
        <v>34483.503049999999</v>
      </c>
      <c r="K14" s="108">
        <v>13949.65798</v>
      </c>
      <c r="L14" s="108">
        <v>34874.144949999994</v>
      </c>
      <c r="N14" s="108">
        <v>13596.435939999999</v>
      </c>
      <c r="O14" s="108">
        <v>33991.089849999997</v>
      </c>
      <c r="Q14" s="108">
        <v>13166.06862</v>
      </c>
      <c r="R14" s="108">
        <v>32915.171549999999</v>
      </c>
      <c r="T14" s="108">
        <v>13834.0026</v>
      </c>
      <c r="U14" s="108">
        <v>32915.171549999999</v>
      </c>
      <c r="W14" s="108">
        <v>20129.985949999998</v>
      </c>
      <c r="X14" s="108">
        <v>32915.171549999999</v>
      </c>
      <c r="Z14" s="108">
        <v>19115.102500000001</v>
      </c>
      <c r="AA14" s="108">
        <v>31858.504166666669</v>
      </c>
      <c r="AC14" s="108">
        <v>17605.86536</v>
      </c>
      <c r="AD14" s="108">
        <v>29343.108933333333</v>
      </c>
      <c r="AF14" s="108">
        <v>18083.554929999998</v>
      </c>
      <c r="AG14" s="108">
        <v>30139.258216666669</v>
      </c>
      <c r="AI14" s="108">
        <v>23224.970989999998</v>
      </c>
      <c r="AJ14" s="108">
        <v>29031.213737499998</v>
      </c>
      <c r="AL14" s="108">
        <v>22338.53541</v>
      </c>
      <c r="AM14" s="108">
        <v>27923.1692625</v>
      </c>
      <c r="AO14" s="108">
        <v>20226.025000000001</v>
      </c>
      <c r="AP14" s="108">
        <v>25282.53125</v>
      </c>
      <c r="AR14" s="108">
        <v>19425.683989999998</v>
      </c>
      <c r="AS14" s="108">
        <v>24282.104987499995</v>
      </c>
      <c r="AU14" s="108">
        <v>23202.67136</v>
      </c>
      <c r="AV14" s="108">
        <v>23202.67136</v>
      </c>
      <c r="AX14" s="108">
        <v>22123.237730000001</v>
      </c>
      <c r="AY14" s="108">
        <v>22123.237730000001</v>
      </c>
      <c r="BA14" s="108">
        <v>21043.804100000001</v>
      </c>
      <c r="BB14" s="108">
        <v>21043.804100000001</v>
      </c>
      <c r="BD14" s="108">
        <v>3339.8705299999997</v>
      </c>
      <c r="BE14" s="108">
        <v>3339.8705299999997</v>
      </c>
      <c r="BG14" s="108">
        <v>2932.5928399999998</v>
      </c>
      <c r="BH14" s="108">
        <v>2932.5928399999998</v>
      </c>
      <c r="BJ14" s="108">
        <v>2525.3151499999999</v>
      </c>
      <c r="BK14" s="108">
        <v>2525.3151499999999</v>
      </c>
      <c r="BM14" s="108">
        <v>2118.03746</v>
      </c>
      <c r="BN14" s="108">
        <v>2118.03746</v>
      </c>
      <c r="BQ14" s="98" t="s">
        <v>221</v>
      </c>
      <c r="BS14" s="472">
        <v>0</v>
      </c>
      <c r="BT14" s="472">
        <v>0</v>
      </c>
      <c r="BU14" s="464" t="s">
        <v>221</v>
      </c>
    </row>
    <row r="15" spans="1:73">
      <c r="A15" s="99" t="s">
        <v>222</v>
      </c>
      <c r="B15" s="108">
        <v>0</v>
      </c>
      <c r="C15" s="108">
        <v>0</v>
      </c>
      <c r="E15" s="108"/>
      <c r="F15" s="108">
        <v>0</v>
      </c>
      <c r="H15" s="108"/>
      <c r="I15" s="108">
        <v>0</v>
      </c>
      <c r="K15" s="108">
        <v>0</v>
      </c>
      <c r="L15" s="108">
        <v>0</v>
      </c>
      <c r="N15" s="108">
        <v>0</v>
      </c>
      <c r="O15" s="108">
        <v>0</v>
      </c>
      <c r="Q15" s="108"/>
      <c r="R15" s="108">
        <v>0</v>
      </c>
      <c r="T15" s="108"/>
      <c r="U15" s="108">
        <v>0</v>
      </c>
      <c r="W15" s="108"/>
      <c r="X15" s="108">
        <v>0</v>
      </c>
      <c r="Z15" s="108"/>
      <c r="AA15" s="108">
        <v>0</v>
      </c>
      <c r="AC15" s="108"/>
      <c r="AD15" s="108">
        <v>0</v>
      </c>
      <c r="AF15" s="108"/>
      <c r="AG15" s="108">
        <v>0</v>
      </c>
      <c r="AI15" s="108"/>
      <c r="AJ15" s="108">
        <v>0</v>
      </c>
      <c r="AL15" s="108"/>
      <c r="AM15" s="108">
        <v>0</v>
      </c>
      <c r="AO15" s="108"/>
      <c r="AP15" s="108">
        <v>0</v>
      </c>
      <c r="AR15" s="108"/>
      <c r="AS15" s="108">
        <v>0</v>
      </c>
      <c r="AU15" s="108"/>
      <c r="AV15" s="108">
        <v>0</v>
      </c>
      <c r="AX15" s="108"/>
      <c r="AY15" s="108">
        <v>0</v>
      </c>
      <c r="BA15" s="108"/>
      <c r="BB15" s="108">
        <v>0</v>
      </c>
      <c r="BD15" s="108"/>
      <c r="BE15" s="108">
        <v>0</v>
      </c>
      <c r="BG15" s="108"/>
      <c r="BH15" s="108">
        <v>0</v>
      </c>
      <c r="BJ15" s="108"/>
      <c r="BK15" s="108">
        <v>0</v>
      </c>
      <c r="BM15" s="108"/>
      <c r="BN15" s="108">
        <v>0</v>
      </c>
      <c r="BQ15" s="98"/>
      <c r="BS15" s="472"/>
      <c r="BT15" s="472">
        <v>0</v>
      </c>
      <c r="BU15" s="464"/>
    </row>
    <row r="16" spans="1:73" ht="38.25">
      <c r="A16" s="95" t="s">
        <v>418</v>
      </c>
      <c r="B16" s="108">
        <v>57688.424030800001</v>
      </c>
      <c r="C16" s="108">
        <v>0</v>
      </c>
      <c r="E16" s="108">
        <v>63455.794840000002</v>
      </c>
      <c r="F16" s="108">
        <v>0</v>
      </c>
      <c r="H16" s="108">
        <v>62590.203869999998</v>
      </c>
      <c r="I16" s="108">
        <v>0</v>
      </c>
      <c r="K16" s="108">
        <v>84043.867629999993</v>
      </c>
      <c r="L16" s="108">
        <v>0</v>
      </c>
      <c r="N16" s="108">
        <v>94470.52870000001</v>
      </c>
      <c r="O16" s="108">
        <v>0</v>
      </c>
      <c r="Q16" s="108">
        <v>137610.49881999998</v>
      </c>
      <c r="R16" s="108">
        <v>0</v>
      </c>
      <c r="T16" s="108">
        <v>140346.00107</v>
      </c>
      <c r="U16" s="108">
        <v>0</v>
      </c>
      <c r="W16" s="108">
        <v>156091.87758999999</v>
      </c>
      <c r="X16" s="108">
        <v>0</v>
      </c>
      <c r="Z16" s="108">
        <v>167493.12981000001</v>
      </c>
      <c r="AA16" s="108">
        <v>0</v>
      </c>
      <c r="AC16" s="108">
        <v>179868.00486000002</v>
      </c>
      <c r="AD16" s="108">
        <v>0</v>
      </c>
      <c r="AF16" s="108">
        <v>177059.4633</v>
      </c>
      <c r="AG16" s="108">
        <v>0</v>
      </c>
      <c r="AI16" s="108">
        <v>187228.03722999999</v>
      </c>
      <c r="AJ16" s="108">
        <v>0</v>
      </c>
      <c r="AL16" s="108">
        <v>187995.53346999999</v>
      </c>
      <c r="AM16" s="108">
        <v>0</v>
      </c>
      <c r="AO16" s="108">
        <v>189048.26368999999</v>
      </c>
      <c r="AP16" s="108">
        <v>0</v>
      </c>
      <c r="AR16" s="108">
        <v>190512.55718</v>
      </c>
      <c r="AS16" s="108">
        <v>0</v>
      </c>
      <c r="AU16" s="108">
        <v>195563.42588999998</v>
      </c>
      <c r="AV16" s="108">
        <v>0</v>
      </c>
      <c r="AX16" s="108">
        <v>194913.21064999999</v>
      </c>
      <c r="AY16" s="108">
        <v>0</v>
      </c>
      <c r="BA16" s="108">
        <v>195076.98599000002</v>
      </c>
      <c r="BB16" s="108">
        <v>0</v>
      </c>
      <c r="BD16" s="108">
        <v>182231.75782</v>
      </c>
      <c r="BE16" s="108">
        <v>0</v>
      </c>
      <c r="BG16" s="108">
        <v>182197.58007</v>
      </c>
      <c r="BH16" s="108">
        <v>0</v>
      </c>
      <c r="BJ16" s="108">
        <v>182167.52437</v>
      </c>
      <c r="BK16" s="108">
        <v>0</v>
      </c>
      <c r="BM16" s="108">
        <v>312725.70568999997</v>
      </c>
      <c r="BN16" s="108">
        <v>0</v>
      </c>
      <c r="BQ16" s="98" t="s">
        <v>223</v>
      </c>
      <c r="BS16" s="472">
        <v>229002.06878999999</v>
      </c>
      <c r="BT16" s="472">
        <v>0</v>
      </c>
      <c r="BU16" s="464" t="s">
        <v>223</v>
      </c>
    </row>
    <row r="17" spans="1:73" ht="36" hidden="1">
      <c r="A17" s="95" t="s">
        <v>224</v>
      </c>
      <c r="B17" s="102">
        <v>53</v>
      </c>
      <c r="C17" s="102">
        <v>0</v>
      </c>
      <c r="E17" s="102">
        <v>49</v>
      </c>
      <c r="F17" s="102">
        <v>0</v>
      </c>
      <c r="H17" s="102">
        <v>138.56620000000001</v>
      </c>
      <c r="I17" s="102">
        <v>0</v>
      </c>
      <c r="K17" s="102">
        <v>0</v>
      </c>
      <c r="L17" s="102">
        <v>0</v>
      </c>
      <c r="N17" s="102">
        <v>0</v>
      </c>
      <c r="O17" s="102">
        <v>0</v>
      </c>
      <c r="Q17" s="102">
        <v>0</v>
      </c>
      <c r="R17" s="102">
        <v>0</v>
      </c>
      <c r="T17" s="102">
        <v>0</v>
      </c>
      <c r="U17" s="102">
        <v>0</v>
      </c>
      <c r="W17" s="102">
        <v>0</v>
      </c>
      <c r="X17" s="102">
        <v>0</v>
      </c>
      <c r="Z17" s="102">
        <v>0</v>
      </c>
      <c r="AA17" s="102">
        <v>0</v>
      </c>
      <c r="AC17" s="102">
        <v>0</v>
      </c>
      <c r="AD17" s="102">
        <v>0</v>
      </c>
      <c r="AF17" s="102">
        <v>0</v>
      </c>
      <c r="AG17" s="102">
        <v>0</v>
      </c>
      <c r="AI17" s="102">
        <v>0</v>
      </c>
      <c r="AJ17" s="102">
        <v>0</v>
      </c>
      <c r="AL17" s="102">
        <v>0</v>
      </c>
      <c r="AM17" s="102">
        <v>0</v>
      </c>
      <c r="AO17" s="102">
        <v>0</v>
      </c>
      <c r="AP17" s="102">
        <v>0</v>
      </c>
      <c r="AR17" s="102">
        <v>0</v>
      </c>
      <c r="AS17" s="102">
        <v>0</v>
      </c>
      <c r="AU17" s="102">
        <v>0</v>
      </c>
      <c r="AV17" s="102">
        <v>0</v>
      </c>
      <c r="AX17" s="102">
        <v>0</v>
      </c>
      <c r="AY17" s="102">
        <v>0</v>
      </c>
      <c r="BA17" s="102">
        <v>0</v>
      </c>
      <c r="BB17" s="102">
        <v>0</v>
      </c>
      <c r="BD17" s="102">
        <v>0</v>
      </c>
      <c r="BE17" s="102">
        <v>0</v>
      </c>
      <c r="BG17" s="102">
        <v>0</v>
      </c>
      <c r="BH17" s="102">
        <v>0</v>
      </c>
      <c r="BJ17" s="102">
        <v>0</v>
      </c>
      <c r="BK17" s="102">
        <v>0</v>
      </c>
      <c r="BM17" s="102">
        <v>0</v>
      </c>
      <c r="BN17" s="102">
        <v>0</v>
      </c>
      <c r="BQ17" s="105" t="s">
        <v>225</v>
      </c>
      <c r="BS17" s="467">
        <v>0</v>
      </c>
      <c r="BT17" s="467">
        <v>0</v>
      </c>
      <c r="BU17" s="469" t="s">
        <v>225</v>
      </c>
    </row>
    <row r="18" spans="1:73" hidden="1">
      <c r="A18" s="99" t="s">
        <v>226</v>
      </c>
      <c r="B18" s="109">
        <v>0</v>
      </c>
      <c r="C18" s="109">
        <v>0</v>
      </c>
      <c r="E18" s="109">
        <v>0</v>
      </c>
      <c r="F18" s="109">
        <v>0</v>
      </c>
      <c r="H18" s="109">
        <v>0</v>
      </c>
      <c r="I18" s="109">
        <v>0</v>
      </c>
      <c r="K18" s="109">
        <v>0</v>
      </c>
      <c r="L18" s="109">
        <v>0</v>
      </c>
      <c r="N18" s="109">
        <v>0</v>
      </c>
      <c r="O18" s="109">
        <v>0</v>
      </c>
      <c r="Q18" s="109">
        <v>0</v>
      </c>
      <c r="R18" s="109">
        <v>0</v>
      </c>
      <c r="T18" s="109">
        <v>0</v>
      </c>
      <c r="U18" s="109">
        <v>0</v>
      </c>
      <c r="W18" s="109">
        <v>0</v>
      </c>
      <c r="X18" s="109">
        <v>0</v>
      </c>
      <c r="Z18" s="109">
        <v>0</v>
      </c>
      <c r="AA18" s="109">
        <v>0</v>
      </c>
      <c r="AC18" s="109">
        <v>0</v>
      </c>
      <c r="AD18" s="109">
        <v>0</v>
      </c>
      <c r="AF18" s="109">
        <v>0</v>
      </c>
      <c r="AG18" s="109">
        <v>0</v>
      </c>
      <c r="AI18" s="109">
        <v>0</v>
      </c>
      <c r="AJ18" s="109">
        <v>0</v>
      </c>
      <c r="AL18" s="109">
        <v>0</v>
      </c>
      <c r="AM18" s="109">
        <v>0</v>
      </c>
      <c r="AO18" s="109">
        <v>0</v>
      </c>
      <c r="AP18" s="109">
        <v>0</v>
      </c>
      <c r="AR18" s="109">
        <v>0</v>
      </c>
      <c r="AS18" s="109">
        <v>0</v>
      </c>
      <c r="AU18" s="109">
        <v>0</v>
      </c>
      <c r="AV18" s="109">
        <v>0</v>
      </c>
      <c r="AX18" s="109">
        <v>0</v>
      </c>
      <c r="AY18" s="109">
        <v>0</v>
      </c>
      <c r="BA18" s="109">
        <v>0</v>
      </c>
      <c r="BB18" s="109">
        <v>0</v>
      </c>
      <c r="BD18" s="109">
        <v>0</v>
      </c>
      <c r="BE18" s="109">
        <v>0</v>
      </c>
      <c r="BG18" s="109">
        <v>0</v>
      </c>
      <c r="BH18" s="109">
        <v>0</v>
      </c>
      <c r="BJ18" s="109">
        <v>0</v>
      </c>
      <c r="BK18" s="109">
        <v>0</v>
      </c>
      <c r="BM18" s="109">
        <v>0</v>
      </c>
      <c r="BN18" s="109">
        <v>0</v>
      </c>
      <c r="BQ18" s="105"/>
      <c r="BS18" s="473">
        <v>0</v>
      </c>
      <c r="BT18" s="473">
        <v>0</v>
      </c>
      <c r="BU18" s="469"/>
    </row>
    <row r="19" spans="1:73">
      <c r="A19" s="99" t="s">
        <v>227</v>
      </c>
      <c r="B19" s="110"/>
      <c r="C19" s="110"/>
      <c r="E19" s="110"/>
      <c r="F19" s="110"/>
      <c r="H19" s="110"/>
      <c r="I19" s="110"/>
      <c r="K19" s="110"/>
      <c r="L19" s="110"/>
      <c r="N19" s="110"/>
      <c r="O19" s="110"/>
      <c r="Q19" s="110"/>
      <c r="R19" s="110"/>
      <c r="T19" s="110"/>
      <c r="U19" s="110"/>
      <c r="W19" s="110"/>
      <c r="X19" s="110"/>
      <c r="Z19" s="110"/>
      <c r="AA19" s="110"/>
      <c r="AC19" s="110"/>
      <c r="AD19" s="110"/>
      <c r="AF19" s="110"/>
      <c r="AG19" s="110"/>
      <c r="AI19" s="110"/>
      <c r="AJ19" s="110"/>
      <c r="AL19" s="110"/>
      <c r="AM19" s="110"/>
      <c r="AO19" s="110"/>
      <c r="AP19" s="110"/>
      <c r="AR19" s="110"/>
      <c r="AS19" s="110"/>
      <c r="AU19" s="110"/>
      <c r="AV19" s="110"/>
      <c r="AX19" s="110"/>
      <c r="AY19" s="110"/>
      <c r="BA19" s="110"/>
      <c r="BB19" s="110"/>
      <c r="BD19" s="110"/>
      <c r="BE19" s="110"/>
      <c r="BG19" s="110"/>
      <c r="BH19" s="110"/>
      <c r="BJ19" s="110"/>
      <c r="BK19" s="110"/>
      <c r="BM19" s="110"/>
      <c r="BN19" s="110"/>
      <c r="BQ19" s="111"/>
      <c r="BS19" s="474"/>
      <c r="BT19" s="474"/>
      <c r="BU19" s="475"/>
    </row>
    <row r="20" spans="1:73" ht="24">
      <c r="A20" s="95" t="s">
        <v>228</v>
      </c>
      <c r="B20" s="110"/>
      <c r="C20" s="110"/>
      <c r="E20" s="110"/>
      <c r="F20" s="110"/>
      <c r="H20" s="110"/>
      <c r="I20" s="110"/>
      <c r="K20" s="110"/>
      <c r="L20" s="110"/>
      <c r="N20" s="110"/>
      <c r="O20" s="110"/>
      <c r="Q20" s="110"/>
      <c r="R20" s="110"/>
      <c r="T20" s="110"/>
      <c r="U20" s="110"/>
      <c r="W20" s="110"/>
      <c r="X20" s="110"/>
      <c r="Z20" s="110"/>
      <c r="AA20" s="110"/>
      <c r="AC20" s="110"/>
      <c r="AD20" s="110"/>
      <c r="AF20" s="110"/>
      <c r="AG20" s="110"/>
      <c r="AI20" s="110"/>
      <c r="AJ20" s="110"/>
      <c r="AL20" s="110"/>
      <c r="AM20" s="110"/>
      <c r="AO20" s="110"/>
      <c r="AP20" s="110"/>
      <c r="AR20" s="110"/>
      <c r="AS20" s="110"/>
      <c r="AU20" s="110"/>
      <c r="AV20" s="110"/>
      <c r="AX20" s="110"/>
      <c r="AY20" s="110"/>
      <c r="BA20" s="110"/>
      <c r="BB20" s="110"/>
      <c r="BD20" s="110"/>
      <c r="BE20" s="110"/>
      <c r="BG20" s="110"/>
      <c r="BH20" s="110"/>
      <c r="BJ20" s="110"/>
      <c r="BK20" s="110"/>
      <c r="BM20" s="110"/>
      <c r="BN20" s="110"/>
      <c r="BQ20" s="111"/>
      <c r="BS20" s="474"/>
      <c r="BT20" s="474"/>
      <c r="BU20" s="475"/>
    </row>
    <row r="21" spans="1:73" hidden="1">
      <c r="A21" s="99" t="s">
        <v>229</v>
      </c>
      <c r="B21" s="109">
        <v>0</v>
      </c>
      <c r="C21" s="109">
        <v>0</v>
      </c>
      <c r="E21" s="109">
        <v>0</v>
      </c>
      <c r="F21" s="109">
        <v>0</v>
      </c>
      <c r="H21" s="109">
        <v>0</v>
      </c>
      <c r="I21" s="109">
        <v>0</v>
      </c>
      <c r="K21" s="109">
        <v>0</v>
      </c>
      <c r="L21" s="109">
        <v>0</v>
      </c>
      <c r="N21" s="109">
        <v>0</v>
      </c>
      <c r="O21" s="109">
        <v>0</v>
      </c>
      <c r="Q21" s="109">
        <v>0</v>
      </c>
      <c r="R21" s="109">
        <v>0</v>
      </c>
      <c r="T21" s="109">
        <v>0</v>
      </c>
      <c r="U21" s="109">
        <v>0</v>
      </c>
      <c r="W21" s="109">
        <v>0</v>
      </c>
      <c r="X21" s="109">
        <v>0</v>
      </c>
      <c r="Z21" s="109">
        <v>0</v>
      </c>
      <c r="AA21" s="109">
        <v>0</v>
      </c>
      <c r="AC21" s="109">
        <v>0</v>
      </c>
      <c r="AD21" s="109">
        <v>0</v>
      </c>
      <c r="AF21" s="109">
        <v>0</v>
      </c>
      <c r="AG21" s="109">
        <v>0</v>
      </c>
      <c r="AI21" s="109">
        <v>0</v>
      </c>
      <c r="AJ21" s="109">
        <v>0</v>
      </c>
      <c r="AL21" s="109">
        <v>0</v>
      </c>
      <c r="AM21" s="109">
        <v>0</v>
      </c>
      <c r="AO21" s="109">
        <v>0</v>
      </c>
      <c r="AP21" s="109">
        <v>0</v>
      </c>
      <c r="AR21" s="109">
        <v>0</v>
      </c>
      <c r="AS21" s="109">
        <v>0</v>
      </c>
      <c r="AU21" s="109">
        <v>0</v>
      </c>
      <c r="AV21" s="109">
        <v>0</v>
      </c>
      <c r="AX21" s="109">
        <v>0</v>
      </c>
      <c r="AY21" s="109">
        <v>0</v>
      </c>
      <c r="BA21" s="109">
        <v>0</v>
      </c>
      <c r="BB21" s="109">
        <v>0</v>
      </c>
      <c r="BD21" s="109">
        <v>0</v>
      </c>
      <c r="BE21" s="109">
        <v>0</v>
      </c>
      <c r="BG21" s="109">
        <v>0</v>
      </c>
      <c r="BH21" s="109">
        <v>0</v>
      </c>
      <c r="BJ21" s="109">
        <v>0</v>
      </c>
      <c r="BK21" s="109">
        <v>0</v>
      </c>
      <c r="BM21" s="109">
        <v>0</v>
      </c>
      <c r="BN21" s="109">
        <v>0</v>
      </c>
      <c r="BQ21" s="98"/>
      <c r="BS21" s="473">
        <v>0</v>
      </c>
      <c r="BT21" s="473">
        <v>0</v>
      </c>
      <c r="BU21" s="464"/>
    </row>
    <row r="22" spans="1:73" ht="24">
      <c r="A22" s="95" t="s">
        <v>230</v>
      </c>
      <c r="B22" s="102">
        <v>4283</v>
      </c>
      <c r="C22" s="112">
        <v>0</v>
      </c>
      <c r="E22" s="102">
        <v>4283</v>
      </c>
      <c r="F22" s="112">
        <v>0</v>
      </c>
      <c r="H22" s="102">
        <v>4283.0976200000005</v>
      </c>
      <c r="I22" s="112">
        <v>0</v>
      </c>
      <c r="K22" s="102">
        <v>4283.0976200000005</v>
      </c>
      <c r="L22" s="112">
        <v>0</v>
      </c>
      <c r="N22" s="102">
        <v>4283.0976200000005</v>
      </c>
      <c r="O22" s="112">
        <v>0</v>
      </c>
      <c r="Q22" s="102">
        <v>4283.0976200000005</v>
      </c>
      <c r="R22" s="112">
        <v>0</v>
      </c>
      <c r="T22" s="102">
        <v>4283.0976200000005</v>
      </c>
      <c r="U22" s="112">
        <v>0</v>
      </c>
      <c r="W22" s="102">
        <v>4283.0976200000005</v>
      </c>
      <c r="X22" s="112">
        <v>0</v>
      </c>
      <c r="Z22" s="102">
        <v>4283.0976200000005</v>
      </c>
      <c r="AA22" s="112">
        <v>0</v>
      </c>
      <c r="AC22" s="102">
        <v>4283.0976200000005</v>
      </c>
      <c r="AD22" s="112">
        <v>0</v>
      </c>
      <c r="AF22" s="102">
        <v>4283.0976200000005</v>
      </c>
      <c r="AG22" s="112">
        <v>0</v>
      </c>
      <c r="AI22" s="102">
        <v>4283.0976200000005</v>
      </c>
      <c r="AJ22" s="112">
        <v>0</v>
      </c>
      <c r="AL22" s="102">
        <v>4283.0976200000005</v>
      </c>
      <c r="AM22" s="112">
        <v>0</v>
      </c>
      <c r="AO22" s="102">
        <v>4283.0976200000005</v>
      </c>
      <c r="AP22" s="112">
        <v>0</v>
      </c>
      <c r="AR22" s="102">
        <v>4283.0976200000005</v>
      </c>
      <c r="AS22" s="112">
        <v>0</v>
      </c>
      <c r="AU22" s="102">
        <v>4283.0976200000005</v>
      </c>
      <c r="AV22" s="112">
        <v>0</v>
      </c>
      <c r="AX22" s="102">
        <v>4283.0976200000005</v>
      </c>
      <c r="AY22" s="112">
        <v>0</v>
      </c>
      <c r="BA22" s="102">
        <v>4283.0976200000005</v>
      </c>
      <c r="BB22" s="112">
        <v>0</v>
      </c>
      <c r="BD22" s="102">
        <v>4283.0976200000005</v>
      </c>
      <c r="BE22" s="112">
        <v>0</v>
      </c>
      <c r="BG22" s="102">
        <v>4283.0976200000005</v>
      </c>
      <c r="BH22" s="112">
        <v>0</v>
      </c>
      <c r="BJ22" s="102">
        <v>4283.0976200000005</v>
      </c>
      <c r="BK22" s="112">
        <v>0</v>
      </c>
      <c r="BM22" s="102">
        <v>4283.0976200000005</v>
      </c>
      <c r="BN22" s="112">
        <v>0</v>
      </c>
      <c r="BQ22" s="98" t="s">
        <v>231</v>
      </c>
      <c r="BS22" s="467">
        <v>4283.0976200000005</v>
      </c>
      <c r="BT22" s="476">
        <v>0</v>
      </c>
      <c r="BU22" s="464" t="s">
        <v>231</v>
      </c>
    </row>
    <row r="23" spans="1:73">
      <c r="A23" s="99" t="s">
        <v>232</v>
      </c>
      <c r="B23" s="113"/>
      <c r="C23" s="113"/>
      <c r="E23" s="113"/>
      <c r="F23" s="113"/>
      <c r="H23" s="113"/>
      <c r="I23" s="113"/>
      <c r="K23" s="113"/>
      <c r="L23" s="113"/>
      <c r="N23" s="113"/>
      <c r="O23" s="113"/>
      <c r="Q23" s="113"/>
      <c r="R23" s="113"/>
      <c r="T23" s="113"/>
      <c r="U23" s="113"/>
      <c r="W23" s="113"/>
      <c r="X23" s="113"/>
      <c r="Z23" s="113"/>
      <c r="AA23" s="113"/>
      <c r="AC23" s="113"/>
      <c r="AD23" s="113"/>
      <c r="AF23" s="113"/>
      <c r="AG23" s="113"/>
      <c r="AI23" s="113"/>
      <c r="AJ23" s="113"/>
      <c r="AL23" s="113"/>
      <c r="AM23" s="113"/>
      <c r="AO23" s="113"/>
      <c r="AP23" s="113"/>
      <c r="AR23" s="113"/>
      <c r="AS23" s="113"/>
      <c r="AU23" s="113"/>
      <c r="AV23" s="113"/>
      <c r="AX23" s="113"/>
      <c r="AY23" s="113"/>
      <c r="BA23" s="113"/>
      <c r="BB23" s="113"/>
      <c r="BD23" s="113"/>
      <c r="BE23" s="113"/>
      <c r="BG23" s="113"/>
      <c r="BH23" s="113"/>
      <c r="BJ23" s="113"/>
      <c r="BK23" s="113"/>
      <c r="BM23" s="113"/>
      <c r="BN23" s="113"/>
      <c r="BQ23" s="114"/>
      <c r="BS23" s="477"/>
      <c r="BT23" s="477"/>
      <c r="BU23" s="478"/>
    </row>
    <row r="24" spans="1:73" ht="48" hidden="1">
      <c r="A24" s="95" t="s">
        <v>233</v>
      </c>
      <c r="B24" s="102">
        <v>0</v>
      </c>
      <c r="C24" s="102">
        <v>0</v>
      </c>
      <c r="E24" s="102">
        <v>0</v>
      </c>
      <c r="F24" s="102">
        <v>0</v>
      </c>
      <c r="H24" s="102">
        <v>0</v>
      </c>
      <c r="I24" s="102">
        <v>0</v>
      </c>
      <c r="K24" s="102">
        <v>0</v>
      </c>
      <c r="L24" s="102">
        <v>0</v>
      </c>
      <c r="N24" s="102">
        <v>0</v>
      </c>
      <c r="O24" s="102">
        <v>0</v>
      </c>
      <c r="Q24" s="102">
        <v>0</v>
      </c>
      <c r="R24" s="102">
        <v>0</v>
      </c>
      <c r="T24" s="102">
        <v>0</v>
      </c>
      <c r="U24" s="102">
        <v>0</v>
      </c>
      <c r="W24" s="102">
        <v>0</v>
      </c>
      <c r="X24" s="102">
        <v>0</v>
      </c>
      <c r="Z24" s="102">
        <v>0</v>
      </c>
      <c r="AA24" s="102">
        <v>0</v>
      </c>
      <c r="AC24" s="102">
        <v>0</v>
      </c>
      <c r="AD24" s="102">
        <v>0</v>
      </c>
      <c r="AF24" s="102">
        <v>0</v>
      </c>
      <c r="AG24" s="102">
        <v>0</v>
      </c>
      <c r="AI24" s="102">
        <v>0</v>
      </c>
      <c r="AJ24" s="102">
        <v>0</v>
      </c>
      <c r="AL24" s="102">
        <v>0</v>
      </c>
      <c r="AM24" s="102">
        <v>0</v>
      </c>
      <c r="AO24" s="102">
        <v>0</v>
      </c>
      <c r="AP24" s="102">
        <v>0</v>
      </c>
      <c r="AR24" s="102">
        <v>0</v>
      </c>
      <c r="AS24" s="102">
        <v>0</v>
      </c>
      <c r="AU24" s="102">
        <v>0</v>
      </c>
      <c r="AV24" s="102">
        <v>0</v>
      </c>
      <c r="AX24" s="102">
        <v>0</v>
      </c>
      <c r="AY24" s="102">
        <v>0</v>
      </c>
      <c r="BA24" s="102">
        <v>0</v>
      </c>
      <c r="BB24" s="102">
        <v>0</v>
      </c>
      <c r="BD24" s="102">
        <v>0</v>
      </c>
      <c r="BE24" s="102">
        <v>0</v>
      </c>
      <c r="BG24" s="102">
        <v>0</v>
      </c>
      <c r="BH24" s="102">
        <v>0</v>
      </c>
      <c r="BJ24" s="102">
        <v>0</v>
      </c>
      <c r="BK24" s="102">
        <v>0</v>
      </c>
      <c r="BM24" s="102">
        <v>0</v>
      </c>
      <c r="BN24" s="102">
        <v>0</v>
      </c>
      <c r="BQ24" s="105"/>
      <c r="BS24" s="467">
        <v>0</v>
      </c>
      <c r="BT24" s="467">
        <v>0</v>
      </c>
      <c r="BU24" s="469"/>
    </row>
    <row r="25" spans="1:73" ht="36" hidden="1">
      <c r="A25" s="95" t="s">
        <v>234</v>
      </c>
      <c r="B25" s="115">
        <v>0</v>
      </c>
      <c r="C25" s="115">
        <v>0</v>
      </c>
      <c r="E25" s="115">
        <v>0</v>
      </c>
      <c r="F25" s="115">
        <v>0</v>
      </c>
      <c r="H25" s="115">
        <v>0</v>
      </c>
      <c r="I25" s="115">
        <v>0</v>
      </c>
      <c r="K25" s="115">
        <v>0</v>
      </c>
      <c r="L25" s="115">
        <v>0</v>
      </c>
      <c r="N25" s="115">
        <v>0</v>
      </c>
      <c r="O25" s="115">
        <v>0</v>
      </c>
      <c r="Q25" s="115">
        <v>0</v>
      </c>
      <c r="R25" s="115">
        <v>0</v>
      </c>
      <c r="T25" s="115">
        <v>0</v>
      </c>
      <c r="U25" s="115">
        <v>0</v>
      </c>
      <c r="W25" s="115">
        <v>0</v>
      </c>
      <c r="X25" s="115">
        <v>0</v>
      </c>
      <c r="Z25" s="115">
        <v>0</v>
      </c>
      <c r="AA25" s="115">
        <v>0</v>
      </c>
      <c r="AC25" s="115">
        <v>0</v>
      </c>
      <c r="AD25" s="115">
        <v>0</v>
      </c>
      <c r="AF25" s="115">
        <v>0</v>
      </c>
      <c r="AG25" s="115">
        <v>0</v>
      </c>
      <c r="AI25" s="115">
        <v>0</v>
      </c>
      <c r="AJ25" s="115">
        <v>0</v>
      </c>
      <c r="AL25" s="115">
        <v>0</v>
      </c>
      <c r="AM25" s="115">
        <v>0</v>
      </c>
      <c r="AO25" s="115">
        <v>0</v>
      </c>
      <c r="AP25" s="115">
        <v>0</v>
      </c>
      <c r="AR25" s="115">
        <v>0</v>
      </c>
      <c r="AS25" s="115">
        <v>0</v>
      </c>
      <c r="AU25" s="115">
        <v>0</v>
      </c>
      <c r="AV25" s="115">
        <v>0</v>
      </c>
      <c r="AX25" s="115">
        <v>0</v>
      </c>
      <c r="AY25" s="115">
        <v>0</v>
      </c>
      <c r="BA25" s="115">
        <v>0</v>
      </c>
      <c r="BB25" s="115">
        <v>0</v>
      </c>
      <c r="BD25" s="115">
        <v>0</v>
      </c>
      <c r="BE25" s="115">
        <v>0</v>
      </c>
      <c r="BG25" s="115">
        <v>0</v>
      </c>
      <c r="BH25" s="115">
        <v>0</v>
      </c>
      <c r="BJ25" s="115">
        <v>0</v>
      </c>
      <c r="BK25" s="115">
        <v>0</v>
      </c>
      <c r="BM25" s="115">
        <v>0</v>
      </c>
      <c r="BN25" s="115">
        <v>0</v>
      </c>
      <c r="BQ25" s="98"/>
      <c r="BS25" s="479">
        <v>0</v>
      </c>
      <c r="BT25" s="479">
        <v>0</v>
      </c>
      <c r="BU25" s="464"/>
    </row>
    <row r="26" spans="1:73">
      <c r="A26" s="99" t="s">
        <v>235</v>
      </c>
      <c r="B26" s="110"/>
      <c r="C26" s="110"/>
      <c r="E26" s="110"/>
      <c r="F26" s="110"/>
      <c r="H26" s="110"/>
      <c r="I26" s="110"/>
      <c r="K26" s="110"/>
      <c r="L26" s="110"/>
      <c r="N26" s="110"/>
      <c r="O26" s="110"/>
      <c r="Q26" s="110"/>
      <c r="R26" s="110"/>
      <c r="T26" s="110"/>
      <c r="U26" s="110"/>
      <c r="W26" s="110"/>
      <c r="X26" s="110"/>
      <c r="Z26" s="110"/>
      <c r="AA26" s="110"/>
      <c r="AC26" s="110"/>
      <c r="AD26" s="110"/>
      <c r="AF26" s="110"/>
      <c r="AG26" s="110"/>
      <c r="AI26" s="110"/>
      <c r="AJ26" s="110"/>
      <c r="AL26" s="110"/>
      <c r="AM26" s="110"/>
      <c r="AO26" s="110"/>
      <c r="AP26" s="110"/>
      <c r="AR26" s="110"/>
      <c r="AS26" s="110"/>
      <c r="AU26" s="110"/>
      <c r="AV26" s="110"/>
      <c r="AX26" s="110"/>
      <c r="AY26" s="110"/>
      <c r="BA26" s="110"/>
      <c r="BB26" s="110"/>
      <c r="BD26" s="110"/>
      <c r="BE26" s="110"/>
      <c r="BG26" s="110"/>
      <c r="BH26" s="110"/>
      <c r="BJ26" s="110"/>
      <c r="BK26" s="110"/>
      <c r="BM26" s="110"/>
      <c r="BN26" s="110"/>
      <c r="BQ26" s="111"/>
      <c r="BS26" s="474"/>
      <c r="BT26" s="474"/>
      <c r="BU26" s="475"/>
    </row>
    <row r="27" spans="1:73" ht="36">
      <c r="A27" s="95" t="s">
        <v>236</v>
      </c>
      <c r="B27" s="115">
        <v>0</v>
      </c>
      <c r="C27" s="115">
        <v>0</v>
      </c>
      <c r="E27" s="115">
        <v>0</v>
      </c>
      <c r="F27" s="115">
        <v>0</v>
      </c>
      <c r="H27" s="115">
        <v>0</v>
      </c>
      <c r="I27" s="115">
        <v>0</v>
      </c>
      <c r="K27" s="115">
        <v>0</v>
      </c>
      <c r="L27" s="115">
        <v>0</v>
      </c>
      <c r="N27" s="115">
        <v>5212.78856</v>
      </c>
      <c r="O27" s="115">
        <v>0</v>
      </c>
      <c r="Q27" s="115">
        <v>0</v>
      </c>
      <c r="R27" s="115">
        <v>0</v>
      </c>
      <c r="T27" s="115">
        <v>0</v>
      </c>
      <c r="U27" s="115">
        <v>0</v>
      </c>
      <c r="W27" s="115">
        <v>0</v>
      </c>
      <c r="X27" s="115">
        <v>0</v>
      </c>
      <c r="Z27" s="115">
        <v>0</v>
      </c>
      <c r="AA27" s="115">
        <v>0</v>
      </c>
      <c r="AC27" s="115">
        <v>0</v>
      </c>
      <c r="AD27" s="115">
        <v>0</v>
      </c>
      <c r="AF27" s="115">
        <v>388.59571</v>
      </c>
      <c r="AG27" s="115">
        <v>0</v>
      </c>
      <c r="AI27" s="115">
        <v>4167.5574500000002</v>
      </c>
      <c r="AJ27" s="115">
        <v>0</v>
      </c>
      <c r="AL27" s="115">
        <v>8717.6063599999998</v>
      </c>
      <c r="AM27" s="115">
        <v>0</v>
      </c>
      <c r="AO27" s="115">
        <v>8994.5623500000002</v>
      </c>
      <c r="AP27" s="115">
        <v>0</v>
      </c>
      <c r="AR27" s="115">
        <v>15951.879919999999</v>
      </c>
      <c r="AS27" s="115">
        <v>0</v>
      </c>
      <c r="AU27" s="115">
        <v>27154.87772</v>
      </c>
      <c r="AV27" s="115">
        <v>0</v>
      </c>
      <c r="AX27" s="115">
        <v>36036.100279999999</v>
      </c>
      <c r="AY27" s="115">
        <v>0</v>
      </c>
      <c r="BA27" s="115">
        <v>35154.756630000003</v>
      </c>
      <c r="BB27" s="115">
        <v>0</v>
      </c>
      <c r="BD27" s="115">
        <v>39212.848810000003</v>
      </c>
      <c r="BE27" s="115">
        <v>0</v>
      </c>
      <c r="BG27" s="115">
        <v>39255.170050000001</v>
      </c>
      <c r="BH27" s="115">
        <v>0</v>
      </c>
      <c r="BJ27" s="115">
        <v>24581.84115</v>
      </c>
      <c r="BK27" s="115">
        <v>0</v>
      </c>
      <c r="BM27" s="115">
        <v>35086.53628</v>
      </c>
      <c r="BN27" s="115">
        <v>0</v>
      </c>
      <c r="BQ27" s="98" t="s">
        <v>223</v>
      </c>
      <c r="BS27" s="479">
        <v>4092.8006399999999</v>
      </c>
      <c r="BT27" s="479">
        <v>0</v>
      </c>
      <c r="BU27" s="464" t="s">
        <v>223</v>
      </c>
    </row>
    <row r="28" spans="1:73" hidden="1">
      <c r="A28" s="99" t="s">
        <v>237</v>
      </c>
      <c r="B28" s="108">
        <v>5079.5693341359965</v>
      </c>
      <c r="C28" s="108">
        <v>25397.846670679977</v>
      </c>
      <c r="E28" s="108">
        <v>0</v>
      </c>
      <c r="F28" s="108">
        <v>0</v>
      </c>
      <c r="H28" s="108">
        <v>0</v>
      </c>
      <c r="I28" s="108">
        <v>0</v>
      </c>
      <c r="K28" s="108">
        <v>0</v>
      </c>
      <c r="L28" s="108">
        <v>0</v>
      </c>
      <c r="N28" s="108">
        <v>0</v>
      </c>
      <c r="O28" s="108">
        <v>0</v>
      </c>
      <c r="Q28" s="108">
        <v>0</v>
      </c>
      <c r="R28" s="108">
        <v>0</v>
      </c>
      <c r="T28" s="108">
        <v>0</v>
      </c>
      <c r="U28" s="108">
        <v>0</v>
      </c>
      <c r="W28" s="108">
        <v>0</v>
      </c>
      <c r="X28" s="108">
        <v>0</v>
      </c>
      <c r="Z28" s="108">
        <v>0</v>
      </c>
      <c r="AA28" s="108">
        <v>0</v>
      </c>
      <c r="AC28" s="108">
        <v>0</v>
      </c>
      <c r="AD28" s="108">
        <v>0</v>
      </c>
      <c r="AF28" s="108">
        <v>0</v>
      </c>
      <c r="AG28" s="108">
        <v>0</v>
      </c>
      <c r="AI28" s="108">
        <v>0</v>
      </c>
      <c r="AJ28" s="108">
        <v>0</v>
      </c>
      <c r="AL28" s="108">
        <v>0</v>
      </c>
      <c r="AM28" s="108">
        <v>0</v>
      </c>
      <c r="AO28" s="108">
        <v>0</v>
      </c>
      <c r="AP28" s="108">
        <v>0</v>
      </c>
      <c r="AR28" s="108">
        <v>0</v>
      </c>
      <c r="AS28" s="108">
        <v>0</v>
      </c>
      <c r="AU28" s="108">
        <v>0</v>
      </c>
      <c r="AV28" s="108">
        <v>0</v>
      </c>
      <c r="AX28" s="108">
        <v>0</v>
      </c>
      <c r="AY28" s="108">
        <v>0</v>
      </c>
      <c r="BA28" s="108">
        <v>0</v>
      </c>
      <c r="BB28" s="108">
        <v>0</v>
      </c>
      <c r="BD28" s="108">
        <v>0</v>
      </c>
      <c r="BE28" s="108">
        <v>0</v>
      </c>
      <c r="BG28" s="108">
        <v>0</v>
      </c>
      <c r="BH28" s="108">
        <v>0</v>
      </c>
      <c r="BJ28" s="108">
        <v>0</v>
      </c>
      <c r="BK28" s="108">
        <v>0</v>
      </c>
      <c r="BM28" s="108">
        <v>0</v>
      </c>
      <c r="BN28" s="108">
        <v>0</v>
      </c>
      <c r="BQ28" s="105"/>
      <c r="BS28" s="472">
        <v>0</v>
      </c>
      <c r="BT28" s="472">
        <v>0</v>
      </c>
      <c r="BU28" s="469"/>
    </row>
    <row r="29" spans="1:73" ht="36" hidden="1">
      <c r="A29" s="95" t="s">
        <v>238</v>
      </c>
      <c r="B29" s="108">
        <v>0</v>
      </c>
      <c r="C29" s="108">
        <v>0</v>
      </c>
      <c r="E29" s="108">
        <v>0</v>
      </c>
      <c r="F29" s="108">
        <v>0</v>
      </c>
      <c r="H29" s="108">
        <v>0</v>
      </c>
      <c r="I29" s="108">
        <v>0</v>
      </c>
      <c r="K29" s="108">
        <v>0</v>
      </c>
      <c r="L29" s="108">
        <v>0</v>
      </c>
      <c r="N29" s="108">
        <v>0</v>
      </c>
      <c r="O29" s="108">
        <v>0</v>
      </c>
      <c r="Q29" s="108">
        <v>0</v>
      </c>
      <c r="R29" s="108">
        <v>0</v>
      </c>
      <c r="T29" s="108">
        <v>0</v>
      </c>
      <c r="U29" s="108">
        <v>0</v>
      </c>
      <c r="W29" s="108">
        <v>0</v>
      </c>
      <c r="X29" s="108">
        <v>0</v>
      </c>
      <c r="Z29" s="108">
        <v>0</v>
      </c>
      <c r="AA29" s="108">
        <v>0</v>
      </c>
      <c r="AC29" s="108">
        <v>0</v>
      </c>
      <c r="AD29" s="108">
        <v>0</v>
      </c>
      <c r="AF29" s="108">
        <v>0</v>
      </c>
      <c r="AG29" s="108">
        <v>0</v>
      </c>
      <c r="AI29" s="108">
        <v>0</v>
      </c>
      <c r="AJ29" s="108">
        <v>0</v>
      </c>
      <c r="AL29" s="108">
        <v>0</v>
      </c>
      <c r="AM29" s="108">
        <v>0</v>
      </c>
      <c r="AO29" s="108">
        <v>0</v>
      </c>
      <c r="AP29" s="108">
        <v>0</v>
      </c>
      <c r="AR29" s="108">
        <v>0</v>
      </c>
      <c r="AS29" s="108">
        <v>0</v>
      </c>
      <c r="AU29" s="108">
        <v>0</v>
      </c>
      <c r="AV29" s="108">
        <v>0</v>
      </c>
      <c r="AX29" s="108">
        <v>0</v>
      </c>
      <c r="AY29" s="108">
        <v>0</v>
      </c>
      <c r="BA29" s="108">
        <v>0</v>
      </c>
      <c r="BB29" s="108">
        <v>0</v>
      </c>
      <c r="BD29" s="108">
        <v>0</v>
      </c>
      <c r="BE29" s="108">
        <v>0</v>
      </c>
      <c r="BG29" s="108">
        <v>0</v>
      </c>
      <c r="BH29" s="108">
        <v>0</v>
      </c>
      <c r="BJ29" s="108">
        <v>0</v>
      </c>
      <c r="BK29" s="108">
        <v>0</v>
      </c>
      <c r="BM29" s="108">
        <v>0</v>
      </c>
      <c r="BN29" s="108">
        <v>0</v>
      </c>
      <c r="BQ29" s="98"/>
      <c r="BS29" s="472">
        <v>0</v>
      </c>
      <c r="BT29" s="472">
        <v>0</v>
      </c>
      <c r="BU29" s="464"/>
    </row>
    <row r="30" spans="1:73">
      <c r="A30" s="99" t="s">
        <v>239</v>
      </c>
      <c r="B30" s="100"/>
      <c r="C30" s="100"/>
      <c r="E30" s="100"/>
      <c r="F30" s="100"/>
      <c r="H30" s="100"/>
      <c r="I30" s="100"/>
      <c r="K30" s="100"/>
      <c r="L30" s="100"/>
      <c r="N30" s="100"/>
      <c r="O30" s="100"/>
      <c r="Q30" s="100"/>
      <c r="R30" s="100"/>
      <c r="T30" s="100"/>
      <c r="U30" s="100"/>
      <c r="W30" s="100"/>
      <c r="X30" s="100"/>
      <c r="Z30" s="100"/>
      <c r="AA30" s="100"/>
      <c r="AC30" s="100"/>
      <c r="AD30" s="100"/>
      <c r="AF30" s="100"/>
      <c r="AG30" s="100"/>
      <c r="AI30" s="100"/>
      <c r="AJ30" s="100"/>
      <c r="AL30" s="100"/>
      <c r="AM30" s="100"/>
      <c r="AO30" s="100"/>
      <c r="AP30" s="100"/>
      <c r="AR30" s="100"/>
      <c r="AS30" s="100"/>
      <c r="AU30" s="100"/>
      <c r="AV30" s="100"/>
      <c r="AX30" s="100"/>
      <c r="AY30" s="100"/>
      <c r="BA30" s="100"/>
      <c r="BB30" s="100"/>
      <c r="BD30" s="100"/>
      <c r="BE30" s="100"/>
      <c r="BG30" s="100"/>
      <c r="BH30" s="100"/>
      <c r="BJ30" s="100"/>
      <c r="BK30" s="100"/>
      <c r="BM30" s="100"/>
      <c r="BN30" s="100"/>
      <c r="BQ30" s="114"/>
      <c r="BS30" s="465"/>
      <c r="BT30" s="465"/>
      <c r="BU30" s="478"/>
    </row>
    <row r="31" spans="1:73" ht="26.25" hidden="1">
      <c r="A31" s="95" t="s">
        <v>419</v>
      </c>
      <c r="B31" s="108">
        <v>0</v>
      </c>
      <c r="C31" s="116">
        <v>0</v>
      </c>
      <c r="E31" s="108">
        <v>0</v>
      </c>
      <c r="F31" s="116">
        <v>0</v>
      </c>
      <c r="H31" s="108">
        <v>0</v>
      </c>
      <c r="I31" s="116">
        <v>0</v>
      </c>
      <c r="K31" s="108">
        <v>0</v>
      </c>
      <c r="L31" s="116">
        <v>0</v>
      </c>
      <c r="N31" s="108">
        <v>0</v>
      </c>
      <c r="O31" s="116">
        <v>0</v>
      </c>
      <c r="Q31" s="108">
        <v>0</v>
      </c>
      <c r="R31" s="116">
        <v>0</v>
      </c>
      <c r="T31" s="108">
        <v>0</v>
      </c>
      <c r="U31" s="116">
        <v>0</v>
      </c>
      <c r="W31" s="108">
        <v>0</v>
      </c>
      <c r="X31" s="116">
        <v>0</v>
      </c>
      <c r="Z31" s="108">
        <v>0</v>
      </c>
      <c r="AA31" s="116">
        <v>0</v>
      </c>
      <c r="AC31" s="108">
        <v>0</v>
      </c>
      <c r="AD31" s="116">
        <v>0</v>
      </c>
      <c r="AF31" s="108">
        <v>0</v>
      </c>
      <c r="AG31" s="116">
        <v>0</v>
      </c>
      <c r="AI31" s="108">
        <v>0</v>
      </c>
      <c r="AJ31" s="116">
        <v>0</v>
      </c>
      <c r="AL31" s="108">
        <v>0</v>
      </c>
      <c r="AM31" s="116">
        <v>0</v>
      </c>
      <c r="AO31" s="108">
        <v>0</v>
      </c>
      <c r="AP31" s="116">
        <v>0</v>
      </c>
      <c r="AR31" s="108">
        <v>0</v>
      </c>
      <c r="AS31" s="116">
        <v>0</v>
      </c>
      <c r="AU31" s="108">
        <v>0</v>
      </c>
      <c r="AV31" s="116">
        <v>0</v>
      </c>
      <c r="AX31" s="108">
        <v>0</v>
      </c>
      <c r="AY31" s="116">
        <v>0</v>
      </c>
      <c r="BA31" s="108">
        <v>0</v>
      </c>
      <c r="BB31" s="116">
        <v>0</v>
      </c>
      <c r="BD31" s="108">
        <v>0</v>
      </c>
      <c r="BE31" s="116">
        <v>0</v>
      </c>
      <c r="BG31" s="108">
        <v>0</v>
      </c>
      <c r="BH31" s="116">
        <v>0</v>
      </c>
      <c r="BJ31" s="108">
        <v>0</v>
      </c>
      <c r="BK31" s="116">
        <v>0</v>
      </c>
      <c r="BM31" s="108">
        <v>0</v>
      </c>
      <c r="BN31" s="116">
        <v>0</v>
      </c>
      <c r="BQ31" s="98"/>
      <c r="BS31" s="472">
        <v>0</v>
      </c>
      <c r="BT31" s="480">
        <v>0</v>
      </c>
      <c r="BU31" s="464"/>
    </row>
    <row r="32" spans="1:73" hidden="1">
      <c r="A32" s="99" t="s">
        <v>240</v>
      </c>
      <c r="B32" s="117">
        <v>0</v>
      </c>
      <c r="C32" s="104">
        <v>0</v>
      </c>
      <c r="E32" s="117">
        <v>0</v>
      </c>
      <c r="F32" s="104">
        <v>0</v>
      </c>
      <c r="H32" s="117">
        <v>0</v>
      </c>
      <c r="I32" s="104">
        <v>0</v>
      </c>
      <c r="K32" s="117">
        <v>0</v>
      </c>
      <c r="L32" s="104">
        <v>0</v>
      </c>
      <c r="N32" s="117">
        <v>0</v>
      </c>
      <c r="O32" s="104">
        <v>0</v>
      </c>
      <c r="Q32" s="117">
        <v>0</v>
      </c>
      <c r="R32" s="104">
        <v>0</v>
      </c>
      <c r="T32" s="117">
        <v>0</v>
      </c>
      <c r="U32" s="104">
        <v>0</v>
      </c>
      <c r="W32" s="117">
        <v>0</v>
      </c>
      <c r="X32" s="104">
        <v>0</v>
      </c>
      <c r="Z32" s="117">
        <v>0</v>
      </c>
      <c r="AA32" s="104">
        <v>0</v>
      </c>
      <c r="AC32" s="117">
        <v>0</v>
      </c>
      <c r="AD32" s="104">
        <v>0</v>
      </c>
      <c r="AF32" s="117">
        <v>0</v>
      </c>
      <c r="AG32" s="104">
        <v>0</v>
      </c>
      <c r="AI32" s="117">
        <v>0</v>
      </c>
      <c r="AJ32" s="104">
        <v>0</v>
      </c>
      <c r="AL32" s="117">
        <v>0</v>
      </c>
      <c r="AM32" s="104">
        <v>0</v>
      </c>
      <c r="AO32" s="117">
        <v>0</v>
      </c>
      <c r="AP32" s="104">
        <v>0</v>
      </c>
      <c r="AR32" s="117">
        <v>0</v>
      </c>
      <c r="AS32" s="104">
        <v>0</v>
      </c>
      <c r="AU32" s="117">
        <v>0</v>
      </c>
      <c r="AV32" s="104">
        <v>0</v>
      </c>
      <c r="AX32" s="117">
        <v>0</v>
      </c>
      <c r="AY32" s="104">
        <v>0</v>
      </c>
      <c r="BA32" s="117">
        <v>0</v>
      </c>
      <c r="BB32" s="104">
        <v>0</v>
      </c>
      <c r="BD32" s="117">
        <v>0</v>
      </c>
      <c r="BE32" s="104">
        <v>0</v>
      </c>
      <c r="BG32" s="117">
        <v>0</v>
      </c>
      <c r="BH32" s="104">
        <v>0</v>
      </c>
      <c r="BJ32" s="117">
        <v>0</v>
      </c>
      <c r="BK32" s="104">
        <v>0</v>
      </c>
      <c r="BM32" s="117">
        <v>0</v>
      </c>
      <c r="BN32" s="104">
        <v>0</v>
      </c>
      <c r="BQ32" s="105"/>
      <c r="BS32" s="481">
        <v>0</v>
      </c>
      <c r="BT32" s="468">
        <v>0</v>
      </c>
      <c r="BU32" s="469"/>
    </row>
    <row r="33" spans="1:73">
      <c r="A33" s="99" t="s">
        <v>241</v>
      </c>
      <c r="B33" s="118">
        <v>0</v>
      </c>
      <c r="C33" s="104">
        <v>0</v>
      </c>
      <c r="E33" s="118">
        <v>1450.29304</v>
      </c>
      <c r="F33" s="104">
        <v>0</v>
      </c>
      <c r="H33" s="118">
        <v>1773.0163700000001</v>
      </c>
      <c r="I33" s="104">
        <v>0</v>
      </c>
      <c r="K33" s="118">
        <v>1629.4816499999999</v>
      </c>
      <c r="L33" s="116">
        <v>4073.7041249999997</v>
      </c>
      <c r="N33" s="118">
        <v>1372.3775700000001</v>
      </c>
      <c r="O33" s="116">
        <v>3430.943925</v>
      </c>
      <c r="Q33" s="118">
        <v>1179.6316299999999</v>
      </c>
      <c r="R33" s="116">
        <v>2949.0790749999996</v>
      </c>
      <c r="T33" s="118">
        <v>956.86540000000002</v>
      </c>
      <c r="U33" s="116">
        <f>T33*1.4</f>
        <v>1339.6115600000001</v>
      </c>
      <c r="W33" s="118">
        <v>738.22106999999994</v>
      </c>
      <c r="X33" s="116">
        <f>W33*1.6</f>
        <v>1181.153712</v>
      </c>
      <c r="Z33" s="118">
        <v>521.75837000000001</v>
      </c>
      <c r="AA33" s="116">
        <v>869.59728333333328</v>
      </c>
      <c r="AC33" s="118">
        <v>472.49960999999996</v>
      </c>
      <c r="AD33" s="116">
        <v>787.49934999999994</v>
      </c>
      <c r="AF33" s="118">
        <v>0</v>
      </c>
      <c r="AG33" s="116">
        <v>0</v>
      </c>
      <c r="AI33" s="118">
        <v>0</v>
      </c>
      <c r="AJ33" s="116">
        <v>0</v>
      </c>
      <c r="AL33" s="118">
        <v>0</v>
      </c>
      <c r="AM33" s="116">
        <v>0</v>
      </c>
      <c r="AO33" s="118">
        <v>0</v>
      </c>
      <c r="AP33" s="116">
        <v>0</v>
      </c>
      <c r="AR33" s="118">
        <v>0</v>
      </c>
      <c r="AS33" s="116">
        <v>0</v>
      </c>
      <c r="AU33" s="118">
        <v>0</v>
      </c>
      <c r="AV33" s="116">
        <v>0</v>
      </c>
      <c r="AX33" s="118">
        <v>0</v>
      </c>
      <c r="AY33" s="116">
        <v>0</v>
      </c>
      <c r="BA33" s="118">
        <v>0</v>
      </c>
      <c r="BB33" s="116">
        <v>0</v>
      </c>
      <c r="BD33" s="118">
        <v>0</v>
      </c>
      <c r="BE33" s="116">
        <v>0</v>
      </c>
      <c r="BG33" s="118">
        <v>0</v>
      </c>
      <c r="BH33" s="116">
        <v>0</v>
      </c>
      <c r="BJ33" s="118">
        <v>0</v>
      </c>
      <c r="BK33" s="116">
        <v>0</v>
      </c>
      <c r="BM33" s="118">
        <v>0</v>
      </c>
      <c r="BN33" s="116">
        <v>0</v>
      </c>
      <c r="BQ33" s="98"/>
      <c r="BS33" s="482">
        <v>0</v>
      </c>
      <c r="BT33" s="468">
        <v>0</v>
      </c>
      <c r="BU33" s="464"/>
    </row>
    <row r="34" spans="1:73" ht="36">
      <c r="A34" s="95" t="s">
        <v>242</v>
      </c>
      <c r="B34" s="104">
        <v>0</v>
      </c>
      <c r="C34" s="104">
        <v>0</v>
      </c>
      <c r="E34" s="104">
        <v>144.69483</v>
      </c>
      <c r="F34" s="104">
        <v>0</v>
      </c>
      <c r="H34" s="104">
        <v>141.89152999999999</v>
      </c>
      <c r="I34" s="104">
        <v>0</v>
      </c>
      <c r="K34" s="116">
        <v>252.47220999999999</v>
      </c>
      <c r="L34" s="116">
        <v>631.18052499999988</v>
      </c>
      <c r="N34" s="116">
        <v>252.47220999999999</v>
      </c>
      <c r="O34" s="116">
        <v>631.18052499999988</v>
      </c>
      <c r="Q34" s="116">
        <v>215.28760999999997</v>
      </c>
      <c r="R34" s="116">
        <v>538.21902499999987</v>
      </c>
      <c r="T34" s="116">
        <v>215.28760999999997</v>
      </c>
      <c r="U34" s="116">
        <f>T34*1.4</f>
        <v>301.40265399999993</v>
      </c>
      <c r="W34" s="116">
        <v>299.60122999999999</v>
      </c>
      <c r="X34" s="116">
        <f>W34*1.6</f>
        <v>479.36196799999999</v>
      </c>
      <c r="Z34" s="116">
        <v>10157.405049999999</v>
      </c>
      <c r="AA34" s="116">
        <v>16929.008416666664</v>
      </c>
      <c r="AC34" s="116">
        <v>841.03079000000002</v>
      </c>
      <c r="AD34" s="116">
        <v>1401.7179833333334</v>
      </c>
      <c r="AF34" s="116">
        <v>830.25013000000001</v>
      </c>
      <c r="AG34" s="116">
        <v>1383.7502166666668</v>
      </c>
      <c r="AI34" s="116">
        <v>994.07647999999995</v>
      </c>
      <c r="AJ34" s="116">
        <v>1242.5955999999999</v>
      </c>
      <c r="AL34" s="116">
        <v>1112.7173400000001</v>
      </c>
      <c r="AM34" s="116">
        <v>1390.896675</v>
      </c>
      <c r="AO34" s="116">
        <v>0</v>
      </c>
      <c r="AP34" s="116">
        <v>0</v>
      </c>
      <c r="AR34" s="116">
        <v>0</v>
      </c>
      <c r="AS34" s="116">
        <v>0</v>
      </c>
      <c r="AU34" s="116">
        <v>0</v>
      </c>
      <c r="AV34" s="116">
        <v>0</v>
      </c>
      <c r="AX34" s="116">
        <v>0</v>
      </c>
      <c r="AY34" s="116">
        <v>0</v>
      </c>
      <c r="BA34" s="116">
        <v>0</v>
      </c>
      <c r="BB34" s="116">
        <v>0</v>
      </c>
      <c r="BD34" s="116">
        <v>0</v>
      </c>
      <c r="BE34" s="116">
        <v>0</v>
      </c>
      <c r="BG34" s="116">
        <v>0</v>
      </c>
      <c r="BH34" s="116">
        <v>0</v>
      </c>
      <c r="BJ34" s="116">
        <v>0</v>
      </c>
      <c r="BK34" s="116">
        <v>0</v>
      </c>
      <c r="BM34" s="116">
        <v>0</v>
      </c>
      <c r="BN34" s="116">
        <v>0</v>
      </c>
      <c r="BQ34" s="98" t="s">
        <v>404</v>
      </c>
      <c r="BS34" s="480">
        <v>0</v>
      </c>
      <c r="BT34" s="468">
        <v>0</v>
      </c>
      <c r="BU34" s="464" t="s">
        <v>404</v>
      </c>
    </row>
    <row r="35" spans="1:73" ht="36" hidden="1">
      <c r="A35" s="95" t="s">
        <v>243</v>
      </c>
      <c r="B35" s="102">
        <v>0</v>
      </c>
      <c r="C35" s="104">
        <v>0</v>
      </c>
      <c r="E35" s="102">
        <v>0</v>
      </c>
      <c r="F35" s="104">
        <v>0</v>
      </c>
      <c r="H35" s="102">
        <v>0</v>
      </c>
      <c r="I35" s="104">
        <v>0</v>
      </c>
      <c r="K35" s="102">
        <v>0</v>
      </c>
      <c r="L35" s="116">
        <v>0</v>
      </c>
      <c r="N35" s="102">
        <v>0</v>
      </c>
      <c r="O35" s="116">
        <v>0</v>
      </c>
      <c r="Q35" s="102">
        <v>0</v>
      </c>
      <c r="R35" s="116">
        <v>0</v>
      </c>
      <c r="T35" s="102">
        <v>0</v>
      </c>
      <c r="U35" s="116">
        <v>0</v>
      </c>
      <c r="W35" s="102">
        <v>0</v>
      </c>
      <c r="X35" s="116">
        <v>0</v>
      </c>
      <c r="Z35" s="102">
        <v>0</v>
      </c>
      <c r="AA35" s="116">
        <v>0</v>
      </c>
      <c r="AC35" s="102">
        <v>0</v>
      </c>
      <c r="AD35" s="116">
        <v>0</v>
      </c>
      <c r="AF35" s="102">
        <v>0</v>
      </c>
      <c r="AG35" s="116">
        <v>0</v>
      </c>
      <c r="AI35" s="102">
        <v>0</v>
      </c>
      <c r="AJ35" s="116">
        <v>0</v>
      </c>
      <c r="AL35" s="102">
        <v>0</v>
      </c>
      <c r="AM35" s="116">
        <v>0</v>
      </c>
      <c r="AO35" s="102">
        <v>0</v>
      </c>
      <c r="AP35" s="116">
        <v>0</v>
      </c>
      <c r="AR35" s="102">
        <v>0</v>
      </c>
      <c r="AS35" s="116">
        <v>0</v>
      </c>
      <c r="AU35" s="102">
        <v>0</v>
      </c>
      <c r="AV35" s="116">
        <v>0</v>
      </c>
      <c r="AX35" s="102">
        <v>0</v>
      </c>
      <c r="AY35" s="116">
        <v>0</v>
      </c>
      <c r="BA35" s="102">
        <v>0</v>
      </c>
      <c r="BB35" s="116">
        <v>0</v>
      </c>
      <c r="BD35" s="102">
        <v>0</v>
      </c>
      <c r="BE35" s="116">
        <v>0</v>
      </c>
      <c r="BG35" s="102">
        <v>0</v>
      </c>
      <c r="BH35" s="116">
        <v>0</v>
      </c>
      <c r="BJ35" s="102">
        <v>0</v>
      </c>
      <c r="BK35" s="116">
        <v>0</v>
      </c>
      <c r="BM35" s="102">
        <v>0</v>
      </c>
      <c r="BN35" s="116">
        <v>0</v>
      </c>
      <c r="BQ35" s="98"/>
      <c r="BS35" s="467">
        <v>0</v>
      </c>
      <c r="BT35" s="468">
        <v>0</v>
      </c>
      <c r="BU35" s="464"/>
    </row>
    <row r="36" spans="1:73" hidden="1">
      <c r="A36" s="99" t="s">
        <v>244</v>
      </c>
      <c r="B36" s="104">
        <v>0</v>
      </c>
      <c r="C36" s="104">
        <v>0</v>
      </c>
      <c r="E36" s="104">
        <v>0</v>
      </c>
      <c r="F36" s="104">
        <v>0</v>
      </c>
      <c r="H36" s="104">
        <v>0</v>
      </c>
      <c r="I36" s="104">
        <v>0</v>
      </c>
      <c r="K36" s="116">
        <v>0</v>
      </c>
      <c r="L36" s="116">
        <v>0</v>
      </c>
      <c r="N36" s="116">
        <v>0</v>
      </c>
      <c r="O36" s="116">
        <v>0</v>
      </c>
      <c r="Q36" s="116">
        <v>0</v>
      </c>
      <c r="R36" s="116">
        <v>0</v>
      </c>
      <c r="T36" s="116">
        <v>0</v>
      </c>
      <c r="U36" s="116">
        <v>0</v>
      </c>
      <c r="W36" s="116">
        <v>0</v>
      </c>
      <c r="X36" s="116">
        <v>0</v>
      </c>
      <c r="Z36" s="116">
        <v>0</v>
      </c>
      <c r="AA36" s="116">
        <v>0</v>
      </c>
      <c r="AC36" s="116">
        <v>0</v>
      </c>
      <c r="AD36" s="116">
        <v>0</v>
      </c>
      <c r="AF36" s="116">
        <v>0</v>
      </c>
      <c r="AG36" s="116">
        <v>0</v>
      </c>
      <c r="AI36" s="116">
        <v>0</v>
      </c>
      <c r="AJ36" s="116">
        <v>0</v>
      </c>
      <c r="AL36" s="116">
        <v>0</v>
      </c>
      <c r="AM36" s="116">
        <v>0</v>
      </c>
      <c r="AO36" s="116">
        <v>0</v>
      </c>
      <c r="AP36" s="116">
        <v>0</v>
      </c>
      <c r="AR36" s="116">
        <v>0</v>
      </c>
      <c r="AS36" s="116">
        <v>0</v>
      </c>
      <c r="AU36" s="116">
        <v>0</v>
      </c>
      <c r="AV36" s="116">
        <v>0</v>
      </c>
      <c r="AX36" s="116">
        <v>0</v>
      </c>
      <c r="AY36" s="116">
        <v>0</v>
      </c>
      <c r="BA36" s="116">
        <v>0</v>
      </c>
      <c r="BB36" s="116">
        <v>0</v>
      </c>
      <c r="BD36" s="116">
        <v>0</v>
      </c>
      <c r="BE36" s="116">
        <v>0</v>
      </c>
      <c r="BG36" s="116">
        <v>0</v>
      </c>
      <c r="BH36" s="116">
        <v>0</v>
      </c>
      <c r="BJ36" s="116">
        <v>0</v>
      </c>
      <c r="BK36" s="116">
        <v>0</v>
      </c>
      <c r="BM36" s="116">
        <v>0</v>
      </c>
      <c r="BN36" s="116">
        <v>0</v>
      </c>
      <c r="BQ36" s="105"/>
      <c r="BS36" s="468">
        <v>0</v>
      </c>
      <c r="BT36" s="468">
        <v>0</v>
      </c>
      <c r="BU36" s="469"/>
    </row>
    <row r="37" spans="1:73" hidden="1">
      <c r="A37" s="99" t="s">
        <v>245</v>
      </c>
      <c r="B37" s="104">
        <v>0</v>
      </c>
      <c r="C37" s="104">
        <v>0</v>
      </c>
      <c r="E37" s="104">
        <v>0</v>
      </c>
      <c r="F37" s="104">
        <v>0</v>
      </c>
      <c r="H37" s="104">
        <v>0</v>
      </c>
      <c r="I37" s="104">
        <v>0</v>
      </c>
      <c r="K37" s="116">
        <v>0</v>
      </c>
      <c r="L37" s="116">
        <v>0</v>
      </c>
      <c r="N37" s="116">
        <v>0</v>
      </c>
      <c r="O37" s="116">
        <v>0</v>
      </c>
      <c r="Q37" s="116">
        <v>0</v>
      </c>
      <c r="R37" s="116">
        <v>0</v>
      </c>
      <c r="T37" s="116">
        <v>0</v>
      </c>
      <c r="U37" s="116">
        <v>0</v>
      </c>
      <c r="W37" s="116">
        <v>0</v>
      </c>
      <c r="X37" s="116">
        <v>0</v>
      </c>
      <c r="Z37" s="116">
        <v>0</v>
      </c>
      <c r="AA37" s="116">
        <v>0</v>
      </c>
      <c r="AC37" s="116">
        <v>0</v>
      </c>
      <c r="AD37" s="116">
        <v>0</v>
      </c>
      <c r="AF37" s="116">
        <v>0</v>
      </c>
      <c r="AG37" s="116">
        <v>0</v>
      </c>
      <c r="AI37" s="116">
        <v>0</v>
      </c>
      <c r="AJ37" s="116">
        <v>0</v>
      </c>
      <c r="AL37" s="116">
        <v>0</v>
      </c>
      <c r="AM37" s="116">
        <v>0</v>
      </c>
      <c r="AO37" s="116">
        <v>0</v>
      </c>
      <c r="AP37" s="116">
        <v>0</v>
      </c>
      <c r="AR37" s="116">
        <v>0</v>
      </c>
      <c r="AS37" s="116">
        <v>0</v>
      </c>
      <c r="AU37" s="116">
        <v>0</v>
      </c>
      <c r="AV37" s="116">
        <v>0</v>
      </c>
      <c r="AX37" s="116">
        <v>0</v>
      </c>
      <c r="AY37" s="116">
        <v>0</v>
      </c>
      <c r="BA37" s="116">
        <v>0</v>
      </c>
      <c r="BB37" s="116">
        <v>0</v>
      </c>
      <c r="BD37" s="116">
        <v>0</v>
      </c>
      <c r="BE37" s="116">
        <v>0</v>
      </c>
      <c r="BG37" s="116">
        <v>0</v>
      </c>
      <c r="BH37" s="116">
        <v>0</v>
      </c>
      <c r="BJ37" s="116">
        <v>0</v>
      </c>
      <c r="BK37" s="116">
        <v>0</v>
      </c>
      <c r="BM37" s="116">
        <v>0</v>
      </c>
      <c r="BN37" s="116">
        <v>0</v>
      </c>
      <c r="BQ37" s="105"/>
      <c r="BS37" s="468">
        <v>0</v>
      </c>
      <c r="BT37" s="468">
        <v>0</v>
      </c>
      <c r="BU37" s="469"/>
    </row>
    <row r="38" spans="1:73" hidden="1">
      <c r="A38" s="99" t="s">
        <v>246</v>
      </c>
      <c r="B38" s="104">
        <v>0</v>
      </c>
      <c r="C38" s="104">
        <v>0</v>
      </c>
      <c r="E38" s="104">
        <v>0</v>
      </c>
      <c r="F38" s="104">
        <v>0</v>
      </c>
      <c r="H38" s="104">
        <v>0</v>
      </c>
      <c r="I38" s="104">
        <v>0</v>
      </c>
      <c r="K38" s="116">
        <v>0</v>
      </c>
      <c r="L38" s="116">
        <v>0</v>
      </c>
      <c r="N38" s="116">
        <v>0</v>
      </c>
      <c r="O38" s="116">
        <v>0</v>
      </c>
      <c r="Q38" s="116">
        <v>0</v>
      </c>
      <c r="R38" s="116">
        <v>0</v>
      </c>
      <c r="T38" s="116">
        <v>0</v>
      </c>
      <c r="U38" s="116">
        <v>0</v>
      </c>
      <c r="W38" s="116">
        <v>0</v>
      </c>
      <c r="X38" s="116">
        <v>0</v>
      </c>
      <c r="Z38" s="116">
        <v>0</v>
      </c>
      <c r="AA38" s="116">
        <v>0</v>
      </c>
      <c r="AC38" s="116">
        <v>0</v>
      </c>
      <c r="AD38" s="116">
        <v>0</v>
      </c>
      <c r="AF38" s="116">
        <v>0</v>
      </c>
      <c r="AG38" s="116">
        <v>0</v>
      </c>
      <c r="AI38" s="116">
        <v>0</v>
      </c>
      <c r="AJ38" s="116">
        <v>0</v>
      </c>
      <c r="AL38" s="116">
        <v>0</v>
      </c>
      <c r="AM38" s="116">
        <v>0</v>
      </c>
      <c r="AO38" s="116">
        <v>0</v>
      </c>
      <c r="AP38" s="116">
        <v>0</v>
      </c>
      <c r="AR38" s="116">
        <v>0</v>
      </c>
      <c r="AS38" s="116">
        <v>0</v>
      </c>
      <c r="AU38" s="116">
        <v>0</v>
      </c>
      <c r="AV38" s="116">
        <v>0</v>
      </c>
      <c r="AX38" s="116">
        <v>0</v>
      </c>
      <c r="AY38" s="116">
        <v>0</v>
      </c>
      <c r="BA38" s="116">
        <v>0</v>
      </c>
      <c r="BB38" s="116">
        <v>0</v>
      </c>
      <c r="BD38" s="116">
        <v>0</v>
      </c>
      <c r="BE38" s="116">
        <v>0</v>
      </c>
      <c r="BG38" s="116">
        <v>0</v>
      </c>
      <c r="BH38" s="116">
        <v>0</v>
      </c>
      <c r="BJ38" s="116">
        <v>0</v>
      </c>
      <c r="BK38" s="116">
        <v>0</v>
      </c>
      <c r="BM38" s="116">
        <v>0</v>
      </c>
      <c r="BN38" s="116">
        <v>0</v>
      </c>
      <c r="BQ38" s="105"/>
      <c r="BS38" s="468">
        <v>0</v>
      </c>
      <c r="BT38" s="468">
        <v>0</v>
      </c>
      <c r="BU38" s="469"/>
    </row>
    <row r="39" spans="1:73" ht="24">
      <c r="A39" s="95" t="s">
        <v>247</v>
      </c>
      <c r="B39" s="108">
        <v>0</v>
      </c>
      <c r="C39" s="104">
        <v>0</v>
      </c>
      <c r="E39" s="108">
        <v>0</v>
      </c>
      <c r="F39" s="104">
        <v>0</v>
      </c>
      <c r="H39" s="108">
        <v>0</v>
      </c>
      <c r="I39" s="104">
        <v>0</v>
      </c>
      <c r="K39" s="108">
        <v>1349.9139599999999</v>
      </c>
      <c r="L39" s="116">
        <v>3374.7849000000001</v>
      </c>
      <c r="N39" s="108">
        <v>1097.6474599999999</v>
      </c>
      <c r="O39" s="116">
        <v>2744.1186499999999</v>
      </c>
      <c r="Q39" s="108">
        <v>1043.5903499999999</v>
      </c>
      <c r="R39" s="116">
        <v>2608.9758750000001</v>
      </c>
      <c r="T39" s="108">
        <v>1022.82492</v>
      </c>
      <c r="U39" s="116">
        <f>T39*1.4</f>
        <v>1431.954888</v>
      </c>
      <c r="W39" s="108">
        <v>1512.9576599999998</v>
      </c>
      <c r="X39" s="116">
        <f>W39*1.6</f>
        <v>2420.7322559999998</v>
      </c>
      <c r="Z39" s="108">
        <v>2618.2293999999997</v>
      </c>
      <c r="AA39" s="116">
        <v>4363.7156666666669</v>
      </c>
      <c r="AC39" s="108">
        <v>2464.6453300000003</v>
      </c>
      <c r="AD39" s="116">
        <v>4107.7422166666665</v>
      </c>
      <c r="AF39" s="108">
        <v>2490.4756699999998</v>
      </c>
      <c r="AG39" s="116">
        <v>4150.7927833333333</v>
      </c>
      <c r="AI39" s="108">
        <v>4398.6780599999993</v>
      </c>
      <c r="AJ39" s="116">
        <v>5498.3475749999989</v>
      </c>
      <c r="AL39" s="108">
        <v>4409.3712999999998</v>
      </c>
      <c r="AM39" s="116">
        <v>5511.7141249999995</v>
      </c>
      <c r="AO39" s="108">
        <v>4277.4603799999995</v>
      </c>
      <c r="AP39" s="116">
        <v>5346.8254749999996</v>
      </c>
      <c r="AR39" s="108">
        <v>4221.30375</v>
      </c>
      <c r="AS39" s="116">
        <v>5276.6296874999998</v>
      </c>
      <c r="AU39" s="108">
        <v>19371.338660000001</v>
      </c>
      <c r="AV39" s="116">
        <v>19371.338660000001</v>
      </c>
      <c r="AX39" s="108">
        <v>22977.629300000001</v>
      </c>
      <c r="AY39" s="116">
        <v>22977.629300000001</v>
      </c>
      <c r="BA39" s="108">
        <v>21213.08397</v>
      </c>
      <c r="BB39" s="116">
        <v>21213.08397</v>
      </c>
      <c r="BD39" s="108">
        <v>3917.105</v>
      </c>
      <c r="BE39" s="116">
        <v>3917.105</v>
      </c>
      <c r="BG39" s="108">
        <v>3532.60664</v>
      </c>
      <c r="BH39" s="116">
        <v>3532.60664</v>
      </c>
      <c r="BJ39" s="108">
        <v>3148.1082799999999</v>
      </c>
      <c r="BK39" s="116">
        <v>3148.1082799999999</v>
      </c>
      <c r="BM39" s="108">
        <v>2763.6099199999999</v>
      </c>
      <c r="BN39" s="116">
        <v>2763.6099199999999</v>
      </c>
      <c r="BQ39" s="98" t="s">
        <v>248</v>
      </c>
      <c r="BS39" s="472">
        <v>2985.8300199999999</v>
      </c>
      <c r="BT39" s="468">
        <v>2985.8300199999999</v>
      </c>
      <c r="BU39" s="464" t="s">
        <v>248</v>
      </c>
    </row>
    <row r="40" spans="1:73" ht="24">
      <c r="A40" s="95" t="s">
        <v>249</v>
      </c>
      <c r="B40" s="102">
        <v>0</v>
      </c>
      <c r="C40" s="104">
        <v>0</v>
      </c>
      <c r="E40" s="102">
        <v>0</v>
      </c>
      <c r="F40" s="104">
        <v>0</v>
      </c>
      <c r="H40" s="102">
        <v>0</v>
      </c>
      <c r="I40" s="104">
        <v>0</v>
      </c>
      <c r="K40" s="102">
        <v>0</v>
      </c>
      <c r="L40" s="104">
        <v>0</v>
      </c>
      <c r="N40" s="102">
        <v>0</v>
      </c>
      <c r="O40" s="104">
        <v>0</v>
      </c>
      <c r="Q40" s="102">
        <v>0</v>
      </c>
      <c r="R40" s="104">
        <v>0</v>
      </c>
      <c r="T40" s="102">
        <v>0</v>
      </c>
      <c r="U40" s="104">
        <v>0</v>
      </c>
      <c r="W40" s="102">
        <v>0</v>
      </c>
      <c r="X40" s="104">
        <v>0</v>
      </c>
      <c r="Z40" s="102">
        <v>0</v>
      </c>
      <c r="AA40" s="104">
        <v>0</v>
      </c>
      <c r="AC40" s="102">
        <v>0</v>
      </c>
      <c r="AD40" s="104">
        <v>0</v>
      </c>
      <c r="AF40" s="102">
        <v>0</v>
      </c>
      <c r="AG40" s="104">
        <v>0</v>
      </c>
      <c r="AI40" s="102">
        <v>0</v>
      </c>
      <c r="AJ40" s="104">
        <v>0</v>
      </c>
      <c r="AL40" s="102">
        <v>0</v>
      </c>
      <c r="AM40" s="104">
        <v>0</v>
      </c>
      <c r="AO40" s="102">
        <v>0</v>
      </c>
      <c r="AP40" s="104">
        <v>0</v>
      </c>
      <c r="AR40" s="102">
        <v>0</v>
      </c>
      <c r="AS40" s="104">
        <v>0</v>
      </c>
      <c r="AU40" s="102">
        <v>0</v>
      </c>
      <c r="AV40" s="104">
        <v>0</v>
      </c>
      <c r="AX40" s="102">
        <v>0</v>
      </c>
      <c r="AY40" s="104">
        <v>0</v>
      </c>
      <c r="BA40" s="102">
        <v>0</v>
      </c>
      <c r="BB40" s="104">
        <v>0</v>
      </c>
      <c r="BD40" s="102">
        <v>0</v>
      </c>
      <c r="BE40" s="104">
        <v>0</v>
      </c>
      <c r="BG40" s="102">
        <v>0</v>
      </c>
      <c r="BH40" s="104">
        <v>0</v>
      </c>
      <c r="BJ40" s="102">
        <v>0</v>
      </c>
      <c r="BK40" s="104">
        <v>0</v>
      </c>
      <c r="BM40" s="102">
        <v>0</v>
      </c>
      <c r="BN40" s="104">
        <v>0</v>
      </c>
      <c r="BQ40" s="105"/>
      <c r="BS40" s="467">
        <v>0</v>
      </c>
      <c r="BT40" s="468">
        <v>0</v>
      </c>
      <c r="BU40" s="469"/>
    </row>
    <row r="41" spans="1:73">
      <c r="A41" s="95" t="s">
        <v>561</v>
      </c>
      <c r="B41" s="102"/>
      <c r="C41" s="104"/>
      <c r="E41" s="102"/>
      <c r="F41" s="104"/>
      <c r="H41" s="102"/>
      <c r="I41" s="104"/>
      <c r="K41" s="102"/>
      <c r="L41" s="104"/>
      <c r="N41" s="102"/>
      <c r="O41" s="104"/>
      <c r="Q41" s="102"/>
      <c r="R41" s="104"/>
      <c r="T41" s="102"/>
      <c r="U41" s="104"/>
      <c r="W41" s="102"/>
      <c r="X41" s="104"/>
      <c r="Z41" s="102"/>
      <c r="AA41" s="104"/>
      <c r="AC41" s="102"/>
      <c r="AD41" s="104"/>
      <c r="AF41" s="102"/>
      <c r="AG41" s="104"/>
      <c r="AI41" s="102"/>
      <c r="AJ41" s="104"/>
      <c r="AL41" s="102"/>
      <c r="AM41" s="104"/>
      <c r="AO41" s="102"/>
      <c r="AP41" s="104"/>
      <c r="AR41" s="102"/>
      <c r="AS41" s="104"/>
      <c r="AU41" s="102">
        <v>43139.732760000203</v>
      </c>
      <c r="AV41" s="104"/>
      <c r="AX41" s="102">
        <v>43627.940159999969</v>
      </c>
      <c r="AY41" s="104"/>
      <c r="BA41" s="102">
        <v>43627.940159999969</v>
      </c>
      <c r="BB41" s="104"/>
      <c r="BD41" s="102">
        <v>39006.469319999997</v>
      </c>
      <c r="BE41" s="104"/>
      <c r="BG41" s="102">
        <v>39547.302290000138</v>
      </c>
      <c r="BH41" s="104"/>
      <c r="BJ41" s="102">
        <v>0</v>
      </c>
      <c r="BK41" s="104"/>
      <c r="BM41" s="102">
        <v>24259.105460000021</v>
      </c>
      <c r="BN41" s="104"/>
      <c r="BQ41" s="105"/>
      <c r="BS41" s="467">
        <v>0</v>
      </c>
      <c r="BT41" s="468"/>
      <c r="BU41" s="469"/>
    </row>
    <row r="42" spans="1:73">
      <c r="A42" s="103" t="s">
        <v>250</v>
      </c>
      <c r="B42" s="119">
        <v>74319.322580936001</v>
      </c>
      <c r="C42" s="104">
        <v>0</v>
      </c>
      <c r="E42" s="119">
        <v>76454.374400000001</v>
      </c>
      <c r="F42" s="104">
        <v>0</v>
      </c>
      <c r="H42" s="119">
        <v>75823.47619999999</v>
      </c>
      <c r="I42" s="104">
        <v>0</v>
      </c>
      <c r="K42" s="119">
        <v>105508.49105</v>
      </c>
      <c r="L42" s="104">
        <v>0</v>
      </c>
      <c r="N42" s="119">
        <v>120285.34805999999</v>
      </c>
      <c r="O42" s="104">
        <v>0</v>
      </c>
      <c r="Q42" s="119">
        <v>157498.17464999997</v>
      </c>
      <c r="R42" s="104">
        <v>0</v>
      </c>
      <c r="T42" s="119">
        <v>160658.07922000004</v>
      </c>
      <c r="U42" s="104">
        <v>0</v>
      </c>
      <c r="W42" s="119">
        <v>183055.74111999999</v>
      </c>
      <c r="X42" s="104">
        <v>0</v>
      </c>
      <c r="Z42" s="119">
        <v>204188.72275000002</v>
      </c>
      <c r="AA42" s="104">
        <v>0</v>
      </c>
      <c r="AC42" s="119">
        <v>205535.14356999999</v>
      </c>
      <c r="AD42" s="104">
        <v>0</v>
      </c>
      <c r="AF42" s="119">
        <v>203135.43735999998</v>
      </c>
      <c r="AG42" s="104">
        <v>0</v>
      </c>
      <c r="AI42" s="119">
        <v>224296.41782999996</v>
      </c>
      <c r="AJ42" s="104">
        <v>0</v>
      </c>
      <c r="AL42" s="119">
        <v>228856.8615</v>
      </c>
      <c r="AM42" s="104">
        <v>0</v>
      </c>
      <c r="AO42" s="119">
        <v>226829.40903999997</v>
      </c>
      <c r="AP42" s="104">
        <v>0</v>
      </c>
      <c r="AR42" s="119">
        <v>234394.52246000001</v>
      </c>
      <c r="AS42" s="104">
        <v>0</v>
      </c>
      <c r="AU42" s="119">
        <v>312715.14401000022</v>
      </c>
      <c r="AV42" s="104">
        <v>0</v>
      </c>
      <c r="AX42" s="119">
        <v>323961.21574000001</v>
      </c>
      <c r="AY42" s="104">
        <v>0</v>
      </c>
      <c r="BA42" s="119">
        <v>320399.66847000003</v>
      </c>
      <c r="BB42" s="104">
        <v>0</v>
      </c>
      <c r="BD42" s="119">
        <v>271991.14909999998</v>
      </c>
      <c r="BE42" s="104">
        <v>0</v>
      </c>
      <c r="BG42" s="119">
        <v>271748.34951000015</v>
      </c>
      <c r="BH42" s="104">
        <v>0</v>
      </c>
      <c r="BJ42" s="119">
        <v>216705.88656999997</v>
      </c>
      <c r="BK42" s="104">
        <v>0</v>
      </c>
      <c r="BM42" s="119">
        <v>381236.09243000008</v>
      </c>
      <c r="BN42" s="104">
        <v>0</v>
      </c>
      <c r="BQ42" s="105"/>
      <c r="BS42" s="483">
        <v>240363.79707</v>
      </c>
      <c r="BT42" s="468">
        <v>0</v>
      </c>
      <c r="BU42" s="469"/>
    </row>
    <row r="43" spans="1:73">
      <c r="A43" s="103" t="s">
        <v>251</v>
      </c>
      <c r="B43" s="120">
        <v>600622.50597906392</v>
      </c>
      <c r="C43" s="104">
        <v>0</v>
      </c>
      <c r="E43" s="120">
        <v>599914.37887000002</v>
      </c>
      <c r="F43" s="104">
        <v>0</v>
      </c>
      <c r="H43" s="120">
        <v>604457.31909999996</v>
      </c>
      <c r="I43" s="104">
        <v>0</v>
      </c>
      <c r="K43" s="120">
        <v>569519.02894000011</v>
      </c>
      <c r="L43" s="104">
        <v>0</v>
      </c>
      <c r="N43" s="120">
        <v>421550.06004000001</v>
      </c>
      <c r="O43" s="104">
        <v>0</v>
      </c>
      <c r="Q43" s="120">
        <v>373721.7443599999</v>
      </c>
      <c r="R43" s="104">
        <v>0</v>
      </c>
      <c r="T43" s="120">
        <v>434244.31956999993</v>
      </c>
      <c r="U43" s="104">
        <v>0</v>
      </c>
      <c r="W43" s="120">
        <v>389236.0864700001</v>
      </c>
      <c r="X43" s="104">
        <v>0</v>
      </c>
      <c r="Z43" s="120">
        <v>355040.3052</v>
      </c>
      <c r="AA43" s="104">
        <v>0</v>
      </c>
      <c r="AC43" s="120">
        <v>324749.47791000002</v>
      </c>
      <c r="AD43" s="104">
        <v>0</v>
      </c>
      <c r="AF43" s="120">
        <v>294975.66243000003</v>
      </c>
      <c r="AG43" s="104">
        <v>0</v>
      </c>
      <c r="AI43" s="120">
        <v>244730.96758000014</v>
      </c>
      <c r="AJ43" s="104">
        <v>0</v>
      </c>
      <c r="AL43" s="120">
        <v>182515.89786999999</v>
      </c>
      <c r="AM43" s="104">
        <v>0</v>
      </c>
      <c r="AO43" s="120">
        <v>109859.38714000009</v>
      </c>
      <c r="AP43" s="104">
        <v>0</v>
      </c>
      <c r="AR43" s="120">
        <v>40749.184019999928</v>
      </c>
      <c r="AS43" s="104">
        <v>0</v>
      </c>
      <c r="AU43" s="120">
        <v>-106684.83118000015</v>
      </c>
      <c r="AV43" s="104">
        <v>0</v>
      </c>
      <c r="AX43" s="120">
        <v>-169657.47699999996</v>
      </c>
      <c r="AY43" s="104">
        <v>0</v>
      </c>
      <c r="BA43" s="120">
        <v>-224960.88258999994</v>
      </c>
      <c r="BB43" s="104">
        <v>0</v>
      </c>
      <c r="BD43" s="120">
        <v>-122187.64485999994</v>
      </c>
      <c r="BE43" s="104">
        <v>0</v>
      </c>
      <c r="BG43" s="120">
        <v>-159288.12093000003</v>
      </c>
      <c r="BH43" s="104">
        <v>0</v>
      </c>
      <c r="BJ43" s="120">
        <v>106283.31424999982</v>
      </c>
      <c r="BK43" s="104">
        <v>0</v>
      </c>
      <c r="BM43" s="120">
        <v>22239.825769999647</v>
      </c>
      <c r="BN43" s="104">
        <v>0</v>
      </c>
      <c r="BQ43" s="105"/>
      <c r="BS43" s="484">
        <v>148349.14566999985</v>
      </c>
      <c r="BT43" s="468">
        <v>0</v>
      </c>
      <c r="BU43" s="469"/>
    </row>
    <row r="44" spans="1:73">
      <c r="A44" s="92" t="s">
        <v>252</v>
      </c>
      <c r="B44" s="121"/>
      <c r="C44" s="121"/>
      <c r="E44" s="121"/>
      <c r="F44" s="121"/>
      <c r="H44" s="121"/>
      <c r="I44" s="121"/>
      <c r="K44" s="121">
        <v>0</v>
      </c>
      <c r="L44" s="121">
        <v>0</v>
      </c>
      <c r="N44" s="121"/>
      <c r="O44" s="121"/>
      <c r="Q44" s="121"/>
      <c r="R44" s="121"/>
      <c r="T44" s="121"/>
      <c r="U44" s="121"/>
      <c r="W44" s="121"/>
      <c r="X44" s="121"/>
      <c r="Z44" s="121"/>
      <c r="AA44" s="121"/>
      <c r="AC44" s="121"/>
      <c r="AD44" s="121"/>
      <c r="AF44" s="121"/>
      <c r="AG44" s="121"/>
      <c r="AI44" s="121"/>
      <c r="AJ44" s="121"/>
      <c r="AL44" s="121"/>
      <c r="AM44" s="121"/>
      <c r="AO44" s="121"/>
      <c r="AP44" s="121"/>
      <c r="AR44" s="121"/>
      <c r="AS44" s="121"/>
      <c r="AU44" s="121"/>
      <c r="AV44" s="121"/>
      <c r="AX44" s="121"/>
      <c r="AY44" s="121"/>
      <c r="BA44" s="121"/>
      <c r="BB44" s="121"/>
      <c r="BD44" s="121"/>
      <c r="BE44" s="121"/>
      <c r="BG44" s="121"/>
      <c r="BH44" s="121"/>
      <c r="BJ44" s="121"/>
      <c r="BK44" s="121"/>
      <c r="BM44" s="121"/>
      <c r="BN44" s="121"/>
      <c r="BQ44" s="107"/>
      <c r="BS44" s="485"/>
      <c r="BT44" s="485"/>
      <c r="BU44" s="471"/>
    </row>
    <row r="45" spans="1:73" hidden="1">
      <c r="A45" s="99" t="s">
        <v>253</v>
      </c>
      <c r="B45" s="104">
        <v>0</v>
      </c>
      <c r="C45" s="104">
        <v>0</v>
      </c>
      <c r="E45" s="104">
        <v>0</v>
      </c>
      <c r="F45" s="104">
        <v>0</v>
      </c>
      <c r="H45" s="104">
        <v>0</v>
      </c>
      <c r="I45" s="104">
        <v>0</v>
      </c>
      <c r="K45" s="104">
        <v>0</v>
      </c>
      <c r="L45" s="104">
        <v>0</v>
      </c>
      <c r="N45" s="104">
        <v>0</v>
      </c>
      <c r="O45" s="104">
        <v>0</v>
      </c>
      <c r="Q45" s="104">
        <v>0</v>
      </c>
      <c r="R45" s="104">
        <v>0</v>
      </c>
      <c r="T45" s="104">
        <v>0</v>
      </c>
      <c r="U45" s="104">
        <v>0</v>
      </c>
      <c r="W45" s="104">
        <v>0</v>
      </c>
      <c r="X45" s="104">
        <v>0</v>
      </c>
      <c r="Z45" s="104">
        <v>0</v>
      </c>
      <c r="AA45" s="104">
        <v>0</v>
      </c>
      <c r="AC45" s="104">
        <v>0</v>
      </c>
      <c r="AD45" s="104">
        <v>0</v>
      </c>
      <c r="AF45" s="104">
        <v>0</v>
      </c>
      <c r="AG45" s="104">
        <v>0</v>
      </c>
      <c r="AI45" s="104">
        <v>0</v>
      </c>
      <c r="AJ45" s="104">
        <v>0</v>
      </c>
      <c r="AL45" s="104">
        <v>0</v>
      </c>
      <c r="AM45" s="104">
        <v>0</v>
      </c>
      <c r="AO45" s="104">
        <v>0</v>
      </c>
      <c r="AP45" s="104">
        <v>0</v>
      </c>
      <c r="AR45" s="104">
        <v>0</v>
      </c>
      <c r="AS45" s="104">
        <v>0</v>
      </c>
      <c r="AU45" s="104">
        <v>0</v>
      </c>
      <c r="AV45" s="104">
        <v>0</v>
      </c>
      <c r="AX45" s="104">
        <v>0</v>
      </c>
      <c r="AY45" s="104">
        <v>0</v>
      </c>
      <c r="BA45" s="104">
        <v>0</v>
      </c>
      <c r="BB45" s="104">
        <v>0</v>
      </c>
      <c r="BD45" s="104">
        <v>0</v>
      </c>
      <c r="BE45" s="104">
        <v>0</v>
      </c>
      <c r="BG45" s="104">
        <v>0</v>
      </c>
      <c r="BH45" s="104">
        <v>0</v>
      </c>
      <c r="BJ45" s="104">
        <v>0</v>
      </c>
      <c r="BK45" s="104">
        <v>0</v>
      </c>
      <c r="BM45" s="104">
        <v>0</v>
      </c>
      <c r="BN45" s="104">
        <v>0</v>
      </c>
      <c r="BQ45" s="105"/>
      <c r="BS45" s="468">
        <v>0</v>
      </c>
      <c r="BT45" s="468">
        <v>0</v>
      </c>
      <c r="BU45" s="469"/>
    </row>
    <row r="46" spans="1:73" hidden="1">
      <c r="A46" s="99" t="s">
        <v>254</v>
      </c>
      <c r="B46" s="104">
        <v>0</v>
      </c>
      <c r="C46" s="104">
        <v>0</v>
      </c>
      <c r="E46" s="104">
        <v>0</v>
      </c>
      <c r="F46" s="104">
        <v>0</v>
      </c>
      <c r="H46" s="104">
        <v>0</v>
      </c>
      <c r="I46" s="104">
        <v>0</v>
      </c>
      <c r="K46" s="104">
        <v>0</v>
      </c>
      <c r="L46" s="104">
        <v>0</v>
      </c>
      <c r="N46" s="104">
        <v>0</v>
      </c>
      <c r="O46" s="104">
        <v>0</v>
      </c>
      <c r="Q46" s="104">
        <v>0</v>
      </c>
      <c r="R46" s="104">
        <v>0</v>
      </c>
      <c r="T46" s="104">
        <v>0</v>
      </c>
      <c r="U46" s="104">
        <v>0</v>
      </c>
      <c r="W46" s="104">
        <v>0</v>
      </c>
      <c r="X46" s="104">
        <v>0</v>
      </c>
      <c r="Z46" s="104">
        <v>0</v>
      </c>
      <c r="AA46" s="104">
        <v>0</v>
      </c>
      <c r="AC46" s="104">
        <v>0</v>
      </c>
      <c r="AD46" s="104">
        <v>0</v>
      </c>
      <c r="AF46" s="104">
        <v>0</v>
      </c>
      <c r="AG46" s="104">
        <v>0</v>
      </c>
      <c r="AI46" s="104">
        <v>0</v>
      </c>
      <c r="AJ46" s="104">
        <v>0</v>
      </c>
      <c r="AL46" s="104">
        <v>0</v>
      </c>
      <c r="AM46" s="104">
        <v>0</v>
      </c>
      <c r="AO46" s="104">
        <v>0</v>
      </c>
      <c r="AP46" s="104">
        <v>0</v>
      </c>
      <c r="AR46" s="104">
        <v>0</v>
      </c>
      <c r="AS46" s="104">
        <v>0</v>
      </c>
      <c r="AU46" s="104">
        <v>0</v>
      </c>
      <c r="AV46" s="104">
        <v>0</v>
      </c>
      <c r="AX46" s="104">
        <v>0</v>
      </c>
      <c r="AY46" s="104">
        <v>0</v>
      </c>
      <c r="BA46" s="104">
        <v>0</v>
      </c>
      <c r="BB46" s="104">
        <v>0</v>
      </c>
      <c r="BD46" s="104">
        <v>0</v>
      </c>
      <c r="BE46" s="104">
        <v>0</v>
      </c>
      <c r="BG46" s="104">
        <v>0</v>
      </c>
      <c r="BH46" s="104">
        <v>0</v>
      </c>
      <c r="BJ46" s="104">
        <v>0</v>
      </c>
      <c r="BK46" s="104">
        <v>0</v>
      </c>
      <c r="BM46" s="104">
        <v>0</v>
      </c>
      <c r="BN46" s="104">
        <v>0</v>
      </c>
      <c r="BQ46" s="105"/>
      <c r="BS46" s="468">
        <v>0</v>
      </c>
      <c r="BT46" s="468">
        <v>0</v>
      </c>
      <c r="BU46" s="469"/>
    </row>
    <row r="47" spans="1:73" hidden="1">
      <c r="A47" s="99" t="s">
        <v>255</v>
      </c>
      <c r="B47" s="104">
        <v>0</v>
      </c>
      <c r="C47" s="104">
        <v>0</v>
      </c>
      <c r="E47" s="104">
        <v>0</v>
      </c>
      <c r="F47" s="104">
        <v>0</v>
      </c>
      <c r="H47" s="104">
        <v>0</v>
      </c>
      <c r="I47" s="104">
        <v>0</v>
      </c>
      <c r="K47" s="104">
        <v>0</v>
      </c>
      <c r="L47" s="104">
        <v>0</v>
      </c>
      <c r="N47" s="104">
        <v>0</v>
      </c>
      <c r="O47" s="104">
        <v>0</v>
      </c>
      <c r="Q47" s="104">
        <v>0</v>
      </c>
      <c r="R47" s="104">
        <v>0</v>
      </c>
      <c r="T47" s="104">
        <v>0</v>
      </c>
      <c r="U47" s="104">
        <v>0</v>
      </c>
      <c r="W47" s="104">
        <v>0</v>
      </c>
      <c r="X47" s="104">
        <v>0</v>
      </c>
      <c r="Z47" s="104">
        <v>0</v>
      </c>
      <c r="AA47" s="104">
        <v>0</v>
      </c>
      <c r="AC47" s="104">
        <v>0</v>
      </c>
      <c r="AD47" s="104">
        <v>0</v>
      </c>
      <c r="AF47" s="104">
        <v>0</v>
      </c>
      <c r="AG47" s="104">
        <v>0</v>
      </c>
      <c r="AI47" s="104">
        <v>0</v>
      </c>
      <c r="AJ47" s="104">
        <v>0</v>
      </c>
      <c r="AL47" s="104">
        <v>0</v>
      </c>
      <c r="AM47" s="104">
        <v>0</v>
      </c>
      <c r="AO47" s="104">
        <v>0</v>
      </c>
      <c r="AP47" s="104">
        <v>0</v>
      </c>
      <c r="AR47" s="104">
        <v>0</v>
      </c>
      <c r="AS47" s="104">
        <v>0</v>
      </c>
      <c r="AU47" s="104">
        <v>0</v>
      </c>
      <c r="AV47" s="104">
        <v>0</v>
      </c>
      <c r="AX47" s="104">
        <v>0</v>
      </c>
      <c r="AY47" s="104">
        <v>0</v>
      </c>
      <c r="BA47" s="104">
        <v>0</v>
      </c>
      <c r="BB47" s="104">
        <v>0</v>
      </c>
      <c r="BD47" s="104">
        <v>0</v>
      </c>
      <c r="BE47" s="104">
        <v>0</v>
      </c>
      <c r="BG47" s="104">
        <v>0</v>
      </c>
      <c r="BH47" s="104">
        <v>0</v>
      </c>
      <c r="BJ47" s="104">
        <v>0</v>
      </c>
      <c r="BK47" s="104">
        <v>0</v>
      </c>
      <c r="BM47" s="104">
        <v>0</v>
      </c>
      <c r="BN47" s="104">
        <v>0</v>
      </c>
      <c r="BQ47" s="105"/>
      <c r="BS47" s="468">
        <v>0</v>
      </c>
      <c r="BT47" s="468">
        <v>0</v>
      </c>
      <c r="BU47" s="469"/>
    </row>
    <row r="48" spans="1:73" ht="24" hidden="1">
      <c r="A48" s="95" t="s">
        <v>256</v>
      </c>
      <c r="B48" s="104">
        <v>0</v>
      </c>
      <c r="C48" s="104">
        <v>0</v>
      </c>
      <c r="E48" s="104">
        <v>0</v>
      </c>
      <c r="F48" s="104">
        <v>0</v>
      </c>
      <c r="H48" s="104">
        <v>0</v>
      </c>
      <c r="I48" s="104">
        <v>0</v>
      </c>
      <c r="K48" s="104">
        <v>0</v>
      </c>
      <c r="L48" s="104">
        <v>0</v>
      </c>
      <c r="N48" s="104">
        <v>0</v>
      </c>
      <c r="O48" s="104">
        <v>0</v>
      </c>
      <c r="Q48" s="104">
        <v>0</v>
      </c>
      <c r="R48" s="104">
        <v>0</v>
      </c>
      <c r="T48" s="104">
        <v>0</v>
      </c>
      <c r="U48" s="104">
        <v>0</v>
      </c>
      <c r="W48" s="104">
        <v>0</v>
      </c>
      <c r="X48" s="104">
        <v>0</v>
      </c>
      <c r="Z48" s="104">
        <v>0</v>
      </c>
      <c r="AA48" s="104">
        <v>0</v>
      </c>
      <c r="AC48" s="104">
        <v>0</v>
      </c>
      <c r="AD48" s="104">
        <v>0</v>
      </c>
      <c r="AF48" s="104">
        <v>0</v>
      </c>
      <c r="AG48" s="104">
        <v>0</v>
      </c>
      <c r="AI48" s="104">
        <v>0</v>
      </c>
      <c r="AJ48" s="104">
        <v>0</v>
      </c>
      <c r="AL48" s="104">
        <v>0</v>
      </c>
      <c r="AM48" s="104">
        <v>0</v>
      </c>
      <c r="AO48" s="104">
        <v>0</v>
      </c>
      <c r="AP48" s="104">
        <v>0</v>
      </c>
      <c r="AR48" s="104">
        <v>0</v>
      </c>
      <c r="AS48" s="104">
        <v>0</v>
      </c>
      <c r="AU48" s="104">
        <v>0</v>
      </c>
      <c r="AV48" s="104">
        <v>0</v>
      </c>
      <c r="AX48" s="104">
        <v>0</v>
      </c>
      <c r="AY48" s="104">
        <v>0</v>
      </c>
      <c r="BA48" s="104">
        <v>0</v>
      </c>
      <c r="BB48" s="104">
        <v>0</v>
      </c>
      <c r="BD48" s="104">
        <v>0</v>
      </c>
      <c r="BE48" s="104">
        <v>0</v>
      </c>
      <c r="BG48" s="104">
        <v>0</v>
      </c>
      <c r="BH48" s="104">
        <v>0</v>
      </c>
      <c r="BJ48" s="104">
        <v>0</v>
      </c>
      <c r="BK48" s="104">
        <v>0</v>
      </c>
      <c r="BM48" s="104">
        <v>0</v>
      </c>
      <c r="BN48" s="104">
        <v>0</v>
      </c>
      <c r="BQ48" s="105"/>
      <c r="BS48" s="468">
        <v>0</v>
      </c>
      <c r="BT48" s="468">
        <v>0</v>
      </c>
      <c r="BU48" s="469"/>
    </row>
    <row r="49" spans="1:73" ht="26.25" hidden="1">
      <c r="A49" s="95" t="s">
        <v>420</v>
      </c>
      <c r="B49" s="108">
        <v>0</v>
      </c>
      <c r="C49" s="108">
        <v>0</v>
      </c>
      <c r="E49" s="108">
        <v>0</v>
      </c>
      <c r="F49" s="108">
        <v>0</v>
      </c>
      <c r="H49" s="108">
        <v>0</v>
      </c>
      <c r="I49" s="108">
        <v>0</v>
      </c>
      <c r="K49" s="108">
        <v>0</v>
      </c>
      <c r="L49" s="108">
        <v>0</v>
      </c>
      <c r="N49" s="108">
        <v>0</v>
      </c>
      <c r="O49" s="108">
        <v>0</v>
      </c>
      <c r="Q49" s="108">
        <v>0</v>
      </c>
      <c r="R49" s="108">
        <v>0</v>
      </c>
      <c r="T49" s="108">
        <v>0</v>
      </c>
      <c r="U49" s="108">
        <v>0</v>
      </c>
      <c r="W49" s="108">
        <v>0</v>
      </c>
      <c r="X49" s="108">
        <v>0</v>
      </c>
      <c r="Z49" s="108">
        <v>0</v>
      </c>
      <c r="AA49" s="108">
        <v>0</v>
      </c>
      <c r="AC49" s="108">
        <v>0</v>
      </c>
      <c r="AD49" s="108">
        <v>0</v>
      </c>
      <c r="AF49" s="108">
        <v>0</v>
      </c>
      <c r="AG49" s="108">
        <v>0</v>
      </c>
      <c r="AI49" s="108">
        <v>0</v>
      </c>
      <c r="AJ49" s="108">
        <v>0</v>
      </c>
      <c r="AL49" s="108">
        <v>0</v>
      </c>
      <c r="AM49" s="108">
        <v>0</v>
      </c>
      <c r="AO49" s="108">
        <v>0</v>
      </c>
      <c r="AP49" s="108">
        <v>0</v>
      </c>
      <c r="AR49" s="108">
        <v>0</v>
      </c>
      <c r="AS49" s="108">
        <v>0</v>
      </c>
      <c r="AU49" s="108">
        <v>0</v>
      </c>
      <c r="AV49" s="108">
        <v>0</v>
      </c>
      <c r="AX49" s="108">
        <v>0</v>
      </c>
      <c r="AY49" s="108">
        <v>0</v>
      </c>
      <c r="BA49" s="108">
        <v>0</v>
      </c>
      <c r="BB49" s="108">
        <v>0</v>
      </c>
      <c r="BD49" s="108">
        <v>0</v>
      </c>
      <c r="BE49" s="108">
        <v>0</v>
      </c>
      <c r="BG49" s="108">
        <v>0</v>
      </c>
      <c r="BH49" s="108">
        <v>0</v>
      </c>
      <c r="BJ49" s="108">
        <v>0</v>
      </c>
      <c r="BK49" s="108">
        <v>0</v>
      </c>
      <c r="BM49" s="108">
        <v>0</v>
      </c>
      <c r="BN49" s="108">
        <v>0</v>
      </c>
      <c r="BQ49" s="105"/>
      <c r="BS49" s="472">
        <v>0</v>
      </c>
      <c r="BT49" s="472">
        <v>0</v>
      </c>
      <c r="BU49" s="469"/>
    </row>
    <row r="50" spans="1:73" ht="24" hidden="1">
      <c r="A50" s="95" t="s">
        <v>257</v>
      </c>
      <c r="B50" s="118">
        <v>0</v>
      </c>
      <c r="C50" s="118">
        <v>0</v>
      </c>
      <c r="E50" s="118">
        <v>0</v>
      </c>
      <c r="F50" s="118">
        <v>0</v>
      </c>
      <c r="H50" s="118">
        <v>0</v>
      </c>
      <c r="I50" s="118">
        <v>0</v>
      </c>
      <c r="K50" s="118">
        <v>0</v>
      </c>
      <c r="L50" s="118">
        <v>0</v>
      </c>
      <c r="N50" s="118">
        <v>0</v>
      </c>
      <c r="O50" s="118">
        <v>0</v>
      </c>
      <c r="Q50" s="118">
        <v>0</v>
      </c>
      <c r="R50" s="118">
        <v>0</v>
      </c>
      <c r="T50" s="118">
        <v>0</v>
      </c>
      <c r="U50" s="118">
        <v>0</v>
      </c>
      <c r="W50" s="118">
        <v>0</v>
      </c>
      <c r="X50" s="118">
        <v>0</v>
      </c>
      <c r="Z50" s="118">
        <v>0</v>
      </c>
      <c r="AA50" s="118">
        <v>0</v>
      </c>
      <c r="AC50" s="118">
        <v>0</v>
      </c>
      <c r="AD50" s="118">
        <v>0</v>
      </c>
      <c r="AF50" s="118">
        <v>0</v>
      </c>
      <c r="AG50" s="118">
        <v>0</v>
      </c>
      <c r="AI50" s="118">
        <v>0</v>
      </c>
      <c r="AJ50" s="118">
        <v>0</v>
      </c>
      <c r="AL50" s="118">
        <v>0</v>
      </c>
      <c r="AM50" s="118">
        <v>0</v>
      </c>
      <c r="AO50" s="118">
        <v>0</v>
      </c>
      <c r="AP50" s="118">
        <v>0</v>
      </c>
      <c r="AR50" s="118">
        <v>0</v>
      </c>
      <c r="AS50" s="118">
        <v>0</v>
      </c>
      <c r="AU50" s="118">
        <v>0</v>
      </c>
      <c r="AV50" s="118">
        <v>0</v>
      </c>
      <c r="AX50" s="118">
        <v>0</v>
      </c>
      <c r="AY50" s="118">
        <v>0</v>
      </c>
      <c r="BA50" s="118">
        <v>0</v>
      </c>
      <c r="BB50" s="118">
        <v>0</v>
      </c>
      <c r="BD50" s="118">
        <v>0</v>
      </c>
      <c r="BE50" s="118">
        <v>0</v>
      </c>
      <c r="BG50" s="118">
        <v>0</v>
      </c>
      <c r="BH50" s="118">
        <v>0</v>
      </c>
      <c r="BJ50" s="118">
        <v>0</v>
      </c>
      <c r="BK50" s="118">
        <v>0</v>
      </c>
      <c r="BM50" s="118">
        <v>0</v>
      </c>
      <c r="BN50" s="118">
        <v>0</v>
      </c>
      <c r="BQ50" s="105"/>
      <c r="BS50" s="482">
        <v>0</v>
      </c>
      <c r="BT50" s="482">
        <v>0</v>
      </c>
      <c r="BU50" s="469"/>
    </row>
    <row r="51" spans="1:73" hidden="1">
      <c r="A51" s="122" t="s">
        <v>258</v>
      </c>
      <c r="B51" s="123">
        <v>0</v>
      </c>
      <c r="C51" s="118">
        <v>0</v>
      </c>
      <c r="E51" s="123">
        <v>0</v>
      </c>
      <c r="F51" s="118">
        <v>0</v>
      </c>
      <c r="H51" s="123">
        <v>0</v>
      </c>
      <c r="I51" s="118">
        <v>0</v>
      </c>
      <c r="K51" s="123">
        <v>0</v>
      </c>
      <c r="L51" s="118">
        <v>0</v>
      </c>
      <c r="N51" s="123">
        <v>0</v>
      </c>
      <c r="O51" s="118">
        <v>0</v>
      </c>
      <c r="Q51" s="123">
        <v>0</v>
      </c>
      <c r="R51" s="118">
        <v>0</v>
      </c>
      <c r="T51" s="123">
        <v>0</v>
      </c>
      <c r="U51" s="118">
        <v>0</v>
      </c>
      <c r="W51" s="123">
        <v>0</v>
      </c>
      <c r="X51" s="118">
        <v>0</v>
      </c>
      <c r="Z51" s="123">
        <v>0</v>
      </c>
      <c r="AA51" s="118">
        <v>0</v>
      </c>
      <c r="AC51" s="123">
        <v>0</v>
      </c>
      <c r="AD51" s="118">
        <v>0</v>
      </c>
      <c r="AF51" s="123">
        <v>0</v>
      </c>
      <c r="AG51" s="118">
        <v>0</v>
      </c>
      <c r="AI51" s="123">
        <v>0</v>
      </c>
      <c r="AJ51" s="118">
        <v>0</v>
      </c>
      <c r="AL51" s="123">
        <v>0</v>
      </c>
      <c r="AM51" s="118">
        <v>0</v>
      </c>
      <c r="AO51" s="123">
        <v>0</v>
      </c>
      <c r="AP51" s="118">
        <v>0</v>
      </c>
      <c r="AR51" s="123">
        <v>0</v>
      </c>
      <c r="AS51" s="118">
        <v>0</v>
      </c>
      <c r="AU51" s="123">
        <v>0</v>
      </c>
      <c r="AV51" s="118">
        <v>0</v>
      </c>
      <c r="AX51" s="123">
        <v>0</v>
      </c>
      <c r="AY51" s="118">
        <v>0</v>
      </c>
      <c r="BA51" s="123">
        <v>0</v>
      </c>
      <c r="BB51" s="118">
        <v>0</v>
      </c>
      <c r="BD51" s="123">
        <v>0</v>
      </c>
      <c r="BE51" s="118">
        <v>0</v>
      </c>
      <c r="BG51" s="123">
        <v>0</v>
      </c>
      <c r="BH51" s="118">
        <v>0</v>
      </c>
      <c r="BJ51" s="123">
        <v>0</v>
      </c>
      <c r="BK51" s="118">
        <v>0</v>
      </c>
      <c r="BM51" s="123">
        <v>0</v>
      </c>
      <c r="BN51" s="118">
        <v>0</v>
      </c>
      <c r="BQ51" s="105"/>
      <c r="BS51" s="486">
        <v>0</v>
      </c>
      <c r="BT51" s="482">
        <v>0</v>
      </c>
      <c r="BU51" s="469"/>
    </row>
    <row r="52" spans="1:73">
      <c r="A52" s="92" t="s">
        <v>259</v>
      </c>
      <c r="B52" s="124"/>
      <c r="C52" s="124"/>
      <c r="E52" s="124"/>
      <c r="F52" s="124"/>
      <c r="H52" s="124"/>
      <c r="I52" s="124"/>
      <c r="K52" s="124"/>
      <c r="L52" s="124"/>
      <c r="N52" s="124"/>
      <c r="O52" s="124"/>
      <c r="Q52" s="124"/>
      <c r="R52" s="124"/>
      <c r="T52" s="124"/>
      <c r="U52" s="124"/>
      <c r="W52" s="124"/>
      <c r="X52" s="124"/>
      <c r="Z52" s="124"/>
      <c r="AA52" s="124"/>
      <c r="AC52" s="124"/>
      <c r="AD52" s="124"/>
      <c r="AF52" s="124"/>
      <c r="AG52" s="124"/>
      <c r="AI52" s="124"/>
      <c r="AJ52" s="124"/>
      <c r="AL52" s="124"/>
      <c r="AM52" s="124"/>
      <c r="AO52" s="124"/>
      <c r="AP52" s="124"/>
      <c r="AR52" s="124"/>
      <c r="AS52" s="124"/>
      <c r="AU52" s="124"/>
      <c r="AV52" s="124"/>
      <c r="AX52" s="124"/>
      <c r="AY52" s="124"/>
      <c r="BA52" s="124"/>
      <c r="BB52" s="124"/>
      <c r="BD52" s="124"/>
      <c r="BE52" s="124"/>
      <c r="BG52" s="124"/>
      <c r="BH52" s="124"/>
      <c r="BJ52" s="124"/>
      <c r="BK52" s="124"/>
      <c r="BM52" s="124"/>
      <c r="BN52" s="124"/>
      <c r="BQ52" s="125"/>
      <c r="BS52" s="487"/>
      <c r="BT52" s="487"/>
      <c r="BU52" s="488"/>
    </row>
    <row r="53" spans="1:73" ht="24" hidden="1">
      <c r="A53" s="95" t="s">
        <v>260</v>
      </c>
      <c r="B53" s="118">
        <v>0</v>
      </c>
      <c r="C53" s="118">
        <v>0</v>
      </c>
      <c r="E53" s="118">
        <v>0</v>
      </c>
      <c r="F53" s="118">
        <v>0</v>
      </c>
      <c r="H53" s="118">
        <v>0</v>
      </c>
      <c r="I53" s="118">
        <v>0</v>
      </c>
      <c r="K53" s="118">
        <v>0</v>
      </c>
      <c r="L53" s="118">
        <v>0</v>
      </c>
      <c r="N53" s="118">
        <v>0</v>
      </c>
      <c r="O53" s="118">
        <v>0</v>
      </c>
      <c r="Q53" s="118">
        <v>0</v>
      </c>
      <c r="R53" s="118">
        <v>0</v>
      </c>
      <c r="T53" s="118">
        <v>0</v>
      </c>
      <c r="U53" s="118">
        <v>0</v>
      </c>
      <c r="W53" s="118">
        <v>0</v>
      </c>
      <c r="X53" s="118">
        <v>0</v>
      </c>
      <c r="Z53" s="118">
        <v>0</v>
      </c>
      <c r="AA53" s="118">
        <v>0</v>
      </c>
      <c r="AC53" s="118">
        <v>0</v>
      </c>
      <c r="AD53" s="118">
        <v>0</v>
      </c>
      <c r="AF53" s="118">
        <v>0</v>
      </c>
      <c r="AG53" s="118">
        <v>0</v>
      </c>
      <c r="AI53" s="118">
        <v>0</v>
      </c>
      <c r="AJ53" s="118">
        <v>0</v>
      </c>
      <c r="AL53" s="118">
        <v>0</v>
      </c>
      <c r="AM53" s="118">
        <v>0</v>
      </c>
      <c r="AO53" s="118">
        <v>0</v>
      </c>
      <c r="AP53" s="118">
        <v>0</v>
      </c>
      <c r="AR53" s="118">
        <v>0</v>
      </c>
      <c r="AS53" s="118">
        <v>0</v>
      </c>
      <c r="AU53" s="118">
        <v>0</v>
      </c>
      <c r="AV53" s="118">
        <v>0</v>
      </c>
      <c r="AX53" s="118">
        <v>0</v>
      </c>
      <c r="AY53" s="118">
        <v>0</v>
      </c>
      <c r="BA53" s="118">
        <v>0</v>
      </c>
      <c r="BB53" s="118">
        <v>0</v>
      </c>
      <c r="BD53" s="118">
        <v>0</v>
      </c>
      <c r="BE53" s="118">
        <v>0</v>
      </c>
      <c r="BG53" s="118">
        <v>0</v>
      </c>
      <c r="BH53" s="118">
        <v>0</v>
      </c>
      <c r="BJ53" s="118">
        <v>0</v>
      </c>
      <c r="BK53" s="118">
        <v>0</v>
      </c>
      <c r="BM53" s="118">
        <v>0</v>
      </c>
      <c r="BN53" s="118">
        <v>0</v>
      </c>
      <c r="BQ53" s="126"/>
      <c r="BS53" s="482">
        <v>0</v>
      </c>
      <c r="BT53" s="482">
        <v>0</v>
      </c>
      <c r="BU53" s="489"/>
    </row>
    <row r="54" spans="1:73" hidden="1">
      <c r="A54" s="99" t="s">
        <v>261</v>
      </c>
      <c r="B54" s="127"/>
      <c r="C54" s="127"/>
      <c r="E54" s="127"/>
      <c r="F54" s="127"/>
      <c r="H54" s="127"/>
      <c r="I54" s="127"/>
      <c r="K54" s="127"/>
      <c r="L54" s="127"/>
      <c r="N54" s="127"/>
      <c r="O54" s="127"/>
      <c r="Q54" s="127"/>
      <c r="R54" s="127"/>
      <c r="T54" s="127"/>
      <c r="U54" s="127"/>
      <c r="W54" s="127"/>
      <c r="X54" s="127"/>
      <c r="Z54" s="127"/>
      <c r="AA54" s="127"/>
      <c r="AC54" s="127"/>
      <c r="AD54" s="127"/>
      <c r="AF54" s="127"/>
      <c r="AG54" s="127"/>
      <c r="AI54" s="127"/>
      <c r="AJ54" s="127"/>
      <c r="AL54" s="127"/>
      <c r="AM54" s="127"/>
      <c r="AO54" s="127"/>
      <c r="AP54" s="127"/>
      <c r="AR54" s="127"/>
      <c r="AS54" s="127"/>
      <c r="AU54" s="127"/>
      <c r="AV54" s="127"/>
      <c r="AX54" s="127"/>
      <c r="AY54" s="127"/>
      <c r="BA54" s="127"/>
      <c r="BB54" s="127"/>
      <c r="BD54" s="127"/>
      <c r="BE54" s="127"/>
      <c r="BG54" s="127"/>
      <c r="BH54" s="127"/>
      <c r="BJ54" s="127"/>
      <c r="BK54" s="127"/>
      <c r="BM54" s="127"/>
      <c r="BN54" s="127"/>
      <c r="BQ54" s="128"/>
      <c r="BS54" s="490"/>
      <c r="BT54" s="490"/>
      <c r="BU54" s="491"/>
    </row>
    <row r="55" spans="1:73" ht="48" hidden="1">
      <c r="A55" s="95" t="s">
        <v>262</v>
      </c>
      <c r="B55" s="129" t="s">
        <v>219</v>
      </c>
      <c r="C55" s="127"/>
      <c r="E55" s="129" t="s">
        <v>219</v>
      </c>
      <c r="F55" s="127"/>
      <c r="H55" s="129" t="s">
        <v>219</v>
      </c>
      <c r="I55" s="127"/>
      <c r="K55" s="129" t="s">
        <v>219</v>
      </c>
      <c r="L55" s="127"/>
      <c r="N55" s="129" t="s">
        <v>219</v>
      </c>
      <c r="O55" s="127"/>
      <c r="Q55" s="129" t="s">
        <v>219</v>
      </c>
      <c r="R55" s="127"/>
      <c r="T55" s="129" t="s">
        <v>219</v>
      </c>
      <c r="U55" s="127"/>
      <c r="W55" s="129" t="s">
        <v>219</v>
      </c>
      <c r="X55" s="127"/>
      <c r="Z55" s="129" t="s">
        <v>219</v>
      </c>
      <c r="AA55" s="127"/>
      <c r="AC55" s="129" t="s">
        <v>219</v>
      </c>
      <c r="AD55" s="127"/>
      <c r="AF55" s="129" t="s">
        <v>219</v>
      </c>
      <c r="AG55" s="127"/>
      <c r="AI55" s="129" t="s">
        <v>219</v>
      </c>
      <c r="AJ55" s="127"/>
      <c r="AL55" s="129" t="s">
        <v>219</v>
      </c>
      <c r="AM55" s="127"/>
      <c r="AO55" s="129" t="s">
        <v>219</v>
      </c>
      <c r="AP55" s="127"/>
      <c r="AR55" s="129" t="s">
        <v>219</v>
      </c>
      <c r="AS55" s="127"/>
      <c r="AU55" s="129" t="s">
        <v>219</v>
      </c>
      <c r="AV55" s="127"/>
      <c r="AX55" s="129" t="s">
        <v>219</v>
      </c>
      <c r="AY55" s="127"/>
      <c r="BA55" s="129" t="s">
        <v>219</v>
      </c>
      <c r="BB55" s="127"/>
      <c r="BD55" s="129" t="s">
        <v>219</v>
      </c>
      <c r="BE55" s="127"/>
      <c r="BG55" s="129" t="s">
        <v>219</v>
      </c>
      <c r="BH55" s="127"/>
      <c r="BJ55" s="129" t="s">
        <v>219</v>
      </c>
      <c r="BK55" s="127"/>
      <c r="BM55" s="129" t="s">
        <v>219</v>
      </c>
      <c r="BN55" s="127"/>
      <c r="BQ55" s="128"/>
      <c r="BS55" s="492" t="s">
        <v>219</v>
      </c>
      <c r="BT55" s="490"/>
      <c r="BU55" s="491"/>
    </row>
    <row r="56" spans="1:73" ht="36" hidden="1">
      <c r="A56" s="95" t="s">
        <v>263</v>
      </c>
      <c r="B56" s="129" t="s">
        <v>219</v>
      </c>
      <c r="C56" s="127"/>
      <c r="E56" s="129" t="s">
        <v>219</v>
      </c>
      <c r="F56" s="127"/>
      <c r="H56" s="129" t="s">
        <v>219</v>
      </c>
      <c r="I56" s="127"/>
      <c r="K56" s="129" t="s">
        <v>219</v>
      </c>
      <c r="L56" s="127"/>
      <c r="N56" s="129" t="s">
        <v>219</v>
      </c>
      <c r="O56" s="127"/>
      <c r="Q56" s="129" t="s">
        <v>219</v>
      </c>
      <c r="R56" s="127"/>
      <c r="T56" s="129" t="s">
        <v>219</v>
      </c>
      <c r="U56" s="127"/>
      <c r="W56" s="129" t="s">
        <v>219</v>
      </c>
      <c r="X56" s="127"/>
      <c r="Z56" s="129" t="s">
        <v>219</v>
      </c>
      <c r="AA56" s="127"/>
      <c r="AC56" s="129" t="s">
        <v>219</v>
      </c>
      <c r="AD56" s="127"/>
      <c r="AF56" s="129" t="s">
        <v>219</v>
      </c>
      <c r="AG56" s="127"/>
      <c r="AI56" s="129" t="s">
        <v>219</v>
      </c>
      <c r="AJ56" s="127"/>
      <c r="AL56" s="129" t="s">
        <v>219</v>
      </c>
      <c r="AM56" s="127"/>
      <c r="AO56" s="129" t="s">
        <v>219</v>
      </c>
      <c r="AP56" s="127"/>
      <c r="AR56" s="129" t="s">
        <v>219</v>
      </c>
      <c r="AS56" s="127"/>
      <c r="AU56" s="129" t="s">
        <v>219</v>
      </c>
      <c r="AV56" s="127"/>
      <c r="AX56" s="129" t="s">
        <v>219</v>
      </c>
      <c r="AY56" s="127"/>
      <c r="BA56" s="129" t="s">
        <v>219</v>
      </c>
      <c r="BB56" s="127"/>
      <c r="BD56" s="129" t="s">
        <v>219</v>
      </c>
      <c r="BE56" s="127"/>
      <c r="BG56" s="129" t="s">
        <v>219</v>
      </c>
      <c r="BH56" s="127"/>
      <c r="BJ56" s="129" t="s">
        <v>219</v>
      </c>
      <c r="BK56" s="127"/>
      <c r="BM56" s="129" t="s">
        <v>219</v>
      </c>
      <c r="BN56" s="127"/>
      <c r="BQ56" s="128"/>
      <c r="BS56" s="492" t="s">
        <v>219</v>
      </c>
      <c r="BT56" s="490"/>
      <c r="BU56" s="491"/>
    </row>
    <row r="57" spans="1:73" hidden="1">
      <c r="A57" s="95" t="s">
        <v>240</v>
      </c>
      <c r="B57" s="130">
        <v>0</v>
      </c>
      <c r="C57" s="130">
        <v>0</v>
      </c>
      <c r="E57" s="130">
        <v>0</v>
      </c>
      <c r="F57" s="130">
        <v>0</v>
      </c>
      <c r="H57" s="130">
        <v>0</v>
      </c>
      <c r="I57" s="130">
        <v>0</v>
      </c>
      <c r="K57" s="130">
        <v>0</v>
      </c>
      <c r="L57" s="130">
        <v>0</v>
      </c>
      <c r="N57" s="130">
        <v>0</v>
      </c>
      <c r="O57" s="130">
        <v>0</v>
      </c>
      <c r="Q57" s="130">
        <v>0</v>
      </c>
      <c r="R57" s="130">
        <v>0</v>
      </c>
      <c r="T57" s="130">
        <v>0</v>
      </c>
      <c r="U57" s="130">
        <v>0</v>
      </c>
      <c r="W57" s="130">
        <v>0</v>
      </c>
      <c r="X57" s="130">
        <v>0</v>
      </c>
      <c r="Z57" s="130">
        <v>0</v>
      </c>
      <c r="AA57" s="130">
        <v>0</v>
      </c>
      <c r="AC57" s="130">
        <v>0</v>
      </c>
      <c r="AD57" s="130">
        <v>0</v>
      </c>
      <c r="AF57" s="130">
        <v>0</v>
      </c>
      <c r="AG57" s="130">
        <v>0</v>
      </c>
      <c r="AI57" s="130">
        <v>0</v>
      </c>
      <c r="AJ57" s="130">
        <v>0</v>
      </c>
      <c r="AL57" s="130">
        <v>0</v>
      </c>
      <c r="AM57" s="130">
        <v>0</v>
      </c>
      <c r="AO57" s="130">
        <v>0</v>
      </c>
      <c r="AP57" s="130">
        <v>0</v>
      </c>
      <c r="AR57" s="130">
        <v>0</v>
      </c>
      <c r="AS57" s="130">
        <v>0</v>
      </c>
      <c r="AU57" s="130">
        <v>0</v>
      </c>
      <c r="AV57" s="130">
        <v>0</v>
      </c>
      <c r="AX57" s="130">
        <v>0</v>
      </c>
      <c r="AY57" s="130">
        <v>0</v>
      </c>
      <c r="BA57" s="130">
        <v>0</v>
      </c>
      <c r="BB57" s="130">
        <v>0</v>
      </c>
      <c r="BD57" s="130">
        <v>0</v>
      </c>
      <c r="BE57" s="130">
        <v>0</v>
      </c>
      <c r="BG57" s="130">
        <v>0</v>
      </c>
      <c r="BH57" s="130">
        <v>0</v>
      </c>
      <c r="BJ57" s="130">
        <v>0</v>
      </c>
      <c r="BK57" s="130">
        <v>0</v>
      </c>
      <c r="BM57" s="130">
        <v>0</v>
      </c>
      <c r="BN57" s="130">
        <v>0</v>
      </c>
      <c r="BQ57" s="130"/>
      <c r="BS57" s="493">
        <v>0</v>
      </c>
      <c r="BT57" s="493">
        <v>0</v>
      </c>
      <c r="BU57" s="493"/>
    </row>
    <row r="58" spans="1:73" ht="48" hidden="1">
      <c r="A58" s="95" t="s">
        <v>264</v>
      </c>
      <c r="B58" s="131" t="s">
        <v>219</v>
      </c>
      <c r="C58" s="130">
        <v>0</v>
      </c>
      <c r="E58" s="131" t="s">
        <v>219</v>
      </c>
      <c r="F58" s="130">
        <v>0</v>
      </c>
      <c r="H58" s="131" t="s">
        <v>219</v>
      </c>
      <c r="I58" s="130">
        <v>0</v>
      </c>
      <c r="K58" s="131" t="s">
        <v>219</v>
      </c>
      <c r="L58" s="130">
        <v>0</v>
      </c>
      <c r="N58" s="131" t="s">
        <v>219</v>
      </c>
      <c r="O58" s="130">
        <v>0</v>
      </c>
      <c r="Q58" s="131" t="s">
        <v>219</v>
      </c>
      <c r="R58" s="130">
        <v>0</v>
      </c>
      <c r="T58" s="131" t="s">
        <v>219</v>
      </c>
      <c r="U58" s="130">
        <v>0</v>
      </c>
      <c r="W58" s="131" t="s">
        <v>219</v>
      </c>
      <c r="X58" s="130">
        <v>0</v>
      </c>
      <c r="Z58" s="131" t="s">
        <v>219</v>
      </c>
      <c r="AA58" s="130">
        <v>0</v>
      </c>
      <c r="AC58" s="131" t="s">
        <v>219</v>
      </c>
      <c r="AD58" s="130">
        <v>0</v>
      </c>
      <c r="AF58" s="131" t="s">
        <v>219</v>
      </c>
      <c r="AG58" s="130">
        <v>0</v>
      </c>
      <c r="AI58" s="131" t="s">
        <v>219</v>
      </c>
      <c r="AJ58" s="130">
        <v>0</v>
      </c>
      <c r="AL58" s="131" t="s">
        <v>219</v>
      </c>
      <c r="AM58" s="130">
        <v>0</v>
      </c>
      <c r="AO58" s="131" t="s">
        <v>219</v>
      </c>
      <c r="AP58" s="130">
        <v>0</v>
      </c>
      <c r="AR58" s="131" t="s">
        <v>219</v>
      </c>
      <c r="AS58" s="130">
        <v>0</v>
      </c>
      <c r="AU58" s="131" t="s">
        <v>219</v>
      </c>
      <c r="AV58" s="130">
        <v>0</v>
      </c>
      <c r="AX58" s="131" t="s">
        <v>219</v>
      </c>
      <c r="AY58" s="130">
        <v>0</v>
      </c>
      <c r="BA58" s="131" t="s">
        <v>219</v>
      </c>
      <c r="BB58" s="130">
        <v>0</v>
      </c>
      <c r="BD58" s="131" t="s">
        <v>219</v>
      </c>
      <c r="BE58" s="130">
        <v>0</v>
      </c>
      <c r="BG58" s="131" t="s">
        <v>219</v>
      </c>
      <c r="BH58" s="130">
        <v>0</v>
      </c>
      <c r="BJ58" s="131" t="s">
        <v>219</v>
      </c>
      <c r="BK58" s="130">
        <v>0</v>
      </c>
      <c r="BM58" s="131" t="s">
        <v>219</v>
      </c>
      <c r="BN58" s="130">
        <v>0</v>
      </c>
      <c r="BQ58" s="130"/>
      <c r="BS58" s="494" t="s">
        <v>219</v>
      </c>
      <c r="BT58" s="493">
        <v>0</v>
      </c>
      <c r="BU58" s="493"/>
    </row>
    <row r="59" spans="1:73" ht="24" hidden="1">
      <c r="A59" s="95" t="s">
        <v>265</v>
      </c>
      <c r="B59" s="131" t="s">
        <v>219</v>
      </c>
      <c r="C59" s="130">
        <v>0</v>
      </c>
      <c r="E59" s="131" t="s">
        <v>219</v>
      </c>
      <c r="F59" s="130">
        <v>0</v>
      </c>
      <c r="H59" s="131" t="s">
        <v>219</v>
      </c>
      <c r="I59" s="130">
        <v>0</v>
      </c>
      <c r="K59" s="131" t="s">
        <v>219</v>
      </c>
      <c r="L59" s="130">
        <v>0</v>
      </c>
      <c r="N59" s="131" t="s">
        <v>219</v>
      </c>
      <c r="O59" s="130">
        <v>0</v>
      </c>
      <c r="Q59" s="131" t="s">
        <v>219</v>
      </c>
      <c r="R59" s="130">
        <v>0</v>
      </c>
      <c r="T59" s="131" t="s">
        <v>219</v>
      </c>
      <c r="U59" s="130">
        <v>0</v>
      </c>
      <c r="W59" s="131" t="s">
        <v>219</v>
      </c>
      <c r="X59" s="130">
        <v>0</v>
      </c>
      <c r="Z59" s="131" t="s">
        <v>219</v>
      </c>
      <c r="AA59" s="130">
        <v>0</v>
      </c>
      <c r="AC59" s="131" t="s">
        <v>219</v>
      </c>
      <c r="AD59" s="130">
        <v>0</v>
      </c>
      <c r="AF59" s="131" t="s">
        <v>219</v>
      </c>
      <c r="AG59" s="130">
        <v>0</v>
      </c>
      <c r="AI59" s="131" t="s">
        <v>219</v>
      </c>
      <c r="AJ59" s="130">
        <v>0</v>
      </c>
      <c r="AL59" s="131" t="s">
        <v>219</v>
      </c>
      <c r="AM59" s="130">
        <v>0</v>
      </c>
      <c r="AO59" s="131" t="s">
        <v>219</v>
      </c>
      <c r="AP59" s="130">
        <v>0</v>
      </c>
      <c r="AR59" s="131" t="s">
        <v>219</v>
      </c>
      <c r="AS59" s="130">
        <v>0</v>
      </c>
      <c r="AU59" s="131" t="s">
        <v>219</v>
      </c>
      <c r="AV59" s="130">
        <v>0</v>
      </c>
      <c r="AX59" s="131" t="s">
        <v>219</v>
      </c>
      <c r="AY59" s="130">
        <v>0</v>
      </c>
      <c r="BA59" s="131" t="s">
        <v>219</v>
      </c>
      <c r="BB59" s="130">
        <v>0</v>
      </c>
      <c r="BD59" s="131" t="s">
        <v>219</v>
      </c>
      <c r="BE59" s="130">
        <v>0</v>
      </c>
      <c r="BG59" s="131" t="s">
        <v>219</v>
      </c>
      <c r="BH59" s="130">
        <v>0</v>
      </c>
      <c r="BJ59" s="131" t="s">
        <v>219</v>
      </c>
      <c r="BK59" s="130">
        <v>0</v>
      </c>
      <c r="BM59" s="131" t="s">
        <v>219</v>
      </c>
      <c r="BN59" s="130">
        <v>0</v>
      </c>
      <c r="BQ59" s="130"/>
      <c r="BS59" s="494" t="s">
        <v>219</v>
      </c>
      <c r="BT59" s="493">
        <v>0</v>
      </c>
      <c r="BU59" s="493"/>
    </row>
    <row r="60" spans="1:73" hidden="1">
      <c r="A60" s="122" t="s">
        <v>266</v>
      </c>
      <c r="B60" s="132">
        <v>0</v>
      </c>
      <c r="C60" s="130">
        <v>0</v>
      </c>
      <c r="E60" s="132">
        <v>0</v>
      </c>
      <c r="F60" s="130">
        <v>0</v>
      </c>
      <c r="H60" s="132">
        <v>0</v>
      </c>
      <c r="I60" s="130">
        <v>0</v>
      </c>
      <c r="K60" s="132">
        <v>0</v>
      </c>
      <c r="L60" s="130">
        <v>0</v>
      </c>
      <c r="N60" s="132">
        <v>0</v>
      </c>
      <c r="O60" s="130">
        <v>0</v>
      </c>
      <c r="Q60" s="132">
        <v>0</v>
      </c>
      <c r="R60" s="130">
        <v>0</v>
      </c>
      <c r="T60" s="132">
        <v>0</v>
      </c>
      <c r="U60" s="130">
        <v>0</v>
      </c>
      <c r="W60" s="132">
        <v>0</v>
      </c>
      <c r="X60" s="130">
        <v>0</v>
      </c>
      <c r="Z60" s="132">
        <v>0</v>
      </c>
      <c r="AA60" s="130">
        <v>0</v>
      </c>
      <c r="AC60" s="132">
        <v>0</v>
      </c>
      <c r="AD60" s="130">
        <v>0</v>
      </c>
      <c r="AF60" s="132">
        <v>0</v>
      </c>
      <c r="AG60" s="130">
        <v>0</v>
      </c>
      <c r="AI60" s="132">
        <v>0</v>
      </c>
      <c r="AJ60" s="130">
        <v>0</v>
      </c>
      <c r="AL60" s="132">
        <v>0</v>
      </c>
      <c r="AM60" s="130">
        <v>0</v>
      </c>
      <c r="AO60" s="132">
        <v>0</v>
      </c>
      <c r="AP60" s="130">
        <v>0</v>
      </c>
      <c r="AR60" s="132">
        <v>0</v>
      </c>
      <c r="AS60" s="130">
        <v>0</v>
      </c>
      <c r="AU60" s="132">
        <v>0</v>
      </c>
      <c r="AV60" s="130">
        <v>0</v>
      </c>
      <c r="AX60" s="132">
        <v>0</v>
      </c>
      <c r="AY60" s="130">
        <v>0</v>
      </c>
      <c r="BA60" s="132">
        <v>0</v>
      </c>
      <c r="BB60" s="130">
        <v>0</v>
      </c>
      <c r="BD60" s="132">
        <v>0</v>
      </c>
      <c r="BE60" s="130">
        <v>0</v>
      </c>
      <c r="BG60" s="132">
        <v>0</v>
      </c>
      <c r="BH60" s="130">
        <v>0</v>
      </c>
      <c r="BJ60" s="132">
        <v>0</v>
      </c>
      <c r="BK60" s="130">
        <v>0</v>
      </c>
      <c r="BM60" s="132">
        <v>0</v>
      </c>
      <c r="BN60" s="130">
        <v>0</v>
      </c>
      <c r="BQ60" s="130"/>
      <c r="BS60" s="495">
        <v>0</v>
      </c>
      <c r="BT60" s="493">
        <v>0</v>
      </c>
      <c r="BU60" s="493"/>
    </row>
    <row r="61" spans="1:73">
      <c r="A61" s="122" t="s">
        <v>267</v>
      </c>
      <c r="B61" s="105">
        <v>0</v>
      </c>
      <c r="C61" s="126">
        <v>0</v>
      </c>
      <c r="E61" s="105">
        <v>0</v>
      </c>
      <c r="F61" s="126">
        <v>0</v>
      </c>
      <c r="H61" s="105">
        <v>0</v>
      </c>
      <c r="I61" s="126">
        <v>0</v>
      </c>
      <c r="K61" s="105">
        <v>0</v>
      </c>
      <c r="L61" s="126">
        <v>0</v>
      </c>
      <c r="N61" s="105">
        <v>0</v>
      </c>
      <c r="O61" s="126">
        <v>0</v>
      </c>
      <c r="Q61" s="105">
        <v>0</v>
      </c>
      <c r="R61" s="126">
        <v>0</v>
      </c>
      <c r="T61" s="105">
        <v>0</v>
      </c>
      <c r="U61" s="126">
        <v>0</v>
      </c>
      <c r="W61" s="105">
        <v>0</v>
      </c>
      <c r="X61" s="126">
        <v>0</v>
      </c>
      <c r="Z61" s="105">
        <v>0</v>
      </c>
      <c r="AA61" s="126">
        <v>0</v>
      </c>
      <c r="AC61" s="105">
        <v>0</v>
      </c>
      <c r="AD61" s="126">
        <v>0</v>
      </c>
      <c r="AF61" s="105">
        <v>0</v>
      </c>
      <c r="AG61" s="126">
        <v>0</v>
      </c>
      <c r="AI61" s="105">
        <v>0</v>
      </c>
      <c r="AJ61" s="126">
        <v>0</v>
      </c>
      <c r="AL61" s="105">
        <v>0</v>
      </c>
      <c r="AM61" s="126">
        <v>0</v>
      </c>
      <c r="AO61" s="105">
        <v>0</v>
      </c>
      <c r="AP61" s="126">
        <v>0</v>
      </c>
      <c r="AR61" s="105">
        <v>0</v>
      </c>
      <c r="AS61" s="126">
        <v>0</v>
      </c>
      <c r="AU61" s="105">
        <v>0</v>
      </c>
      <c r="AV61" s="126">
        <v>0</v>
      </c>
      <c r="AX61" s="105">
        <v>0</v>
      </c>
      <c r="AY61" s="126">
        <v>0</v>
      </c>
      <c r="BA61" s="105">
        <v>0</v>
      </c>
      <c r="BB61" s="126">
        <v>0</v>
      </c>
      <c r="BD61" s="105">
        <v>0</v>
      </c>
      <c r="BE61" s="126">
        <v>0</v>
      </c>
      <c r="BG61" s="105">
        <v>0</v>
      </c>
      <c r="BH61" s="126">
        <v>0</v>
      </c>
      <c r="BJ61" s="105">
        <v>0</v>
      </c>
      <c r="BK61" s="126">
        <v>0</v>
      </c>
      <c r="BM61" s="105">
        <v>0</v>
      </c>
      <c r="BN61" s="126">
        <v>0</v>
      </c>
      <c r="BQ61" s="130"/>
      <c r="BS61" s="469">
        <v>0</v>
      </c>
      <c r="BT61" s="489">
        <v>0</v>
      </c>
      <c r="BU61" s="493"/>
    </row>
    <row r="62" spans="1:73">
      <c r="A62" s="122" t="s">
        <v>51</v>
      </c>
      <c r="B62" s="105">
        <v>600622.50597906392</v>
      </c>
      <c r="C62" s="126">
        <v>0</v>
      </c>
      <c r="E62" s="105">
        <v>599914.37887000002</v>
      </c>
      <c r="F62" s="126">
        <v>0</v>
      </c>
      <c r="H62" s="105">
        <v>604457.31909999996</v>
      </c>
      <c r="I62" s="126">
        <v>0</v>
      </c>
      <c r="K62" s="105">
        <v>569519.02894000011</v>
      </c>
      <c r="L62" s="126">
        <v>0</v>
      </c>
      <c r="N62" s="105">
        <v>421550.06004000001</v>
      </c>
      <c r="O62" s="126">
        <v>0</v>
      </c>
      <c r="Q62" s="105">
        <v>373721.7443599999</v>
      </c>
      <c r="R62" s="126">
        <v>0</v>
      </c>
      <c r="T62" s="105">
        <v>434244.31956999993</v>
      </c>
      <c r="U62" s="126">
        <v>0</v>
      </c>
      <c r="W62" s="105">
        <v>389236.0864700001</v>
      </c>
      <c r="X62" s="126">
        <v>0</v>
      </c>
      <c r="Z62" s="105">
        <v>355040.3052</v>
      </c>
      <c r="AA62" s="126">
        <v>0</v>
      </c>
      <c r="AC62" s="105">
        <v>324749.47791000002</v>
      </c>
      <c r="AD62" s="126">
        <v>0</v>
      </c>
      <c r="AF62" s="105">
        <v>294975.66243000003</v>
      </c>
      <c r="AG62" s="126">
        <v>0</v>
      </c>
      <c r="AI62" s="105">
        <v>244730.96758000014</v>
      </c>
      <c r="AJ62" s="126">
        <v>0</v>
      </c>
      <c r="AL62" s="105">
        <v>182515.89786999999</v>
      </c>
      <c r="AM62" s="126">
        <v>0</v>
      </c>
      <c r="AO62" s="105">
        <v>109859.38714000009</v>
      </c>
      <c r="AP62" s="126">
        <v>0</v>
      </c>
      <c r="AR62" s="105">
        <v>40749.184019999928</v>
      </c>
      <c r="AS62" s="126">
        <v>0</v>
      </c>
      <c r="AU62" s="105">
        <v>-106684.83118000015</v>
      </c>
      <c r="AV62" s="126">
        <v>0</v>
      </c>
      <c r="AX62" s="105">
        <v>-169657.47699999996</v>
      </c>
      <c r="AY62" s="126">
        <v>0</v>
      </c>
      <c r="BA62" s="105">
        <v>-224960.88258999994</v>
      </c>
      <c r="BB62" s="126">
        <v>0</v>
      </c>
      <c r="BD62" s="105">
        <v>-122187.64485999994</v>
      </c>
      <c r="BE62" s="126">
        <v>0</v>
      </c>
      <c r="BG62" s="105">
        <v>-159288.12093000003</v>
      </c>
      <c r="BH62" s="126">
        <v>0</v>
      </c>
      <c r="BJ62" s="105">
        <v>106283.31424999982</v>
      </c>
      <c r="BK62" s="126">
        <v>0</v>
      </c>
      <c r="BM62" s="105">
        <v>22239.825769999647</v>
      </c>
      <c r="BN62" s="126">
        <v>0</v>
      </c>
      <c r="BQ62" s="130"/>
      <c r="BS62" s="469">
        <v>148349.14566999985</v>
      </c>
      <c r="BT62" s="489">
        <v>0</v>
      </c>
      <c r="BU62" s="493"/>
    </row>
    <row r="63" spans="1:73">
      <c r="A63" s="92" t="s">
        <v>268</v>
      </c>
      <c r="B63" s="133"/>
      <c r="C63" s="133"/>
      <c r="E63" s="133"/>
      <c r="F63" s="133"/>
      <c r="H63" s="133"/>
      <c r="I63" s="133"/>
      <c r="K63" s="133"/>
      <c r="L63" s="133"/>
      <c r="N63" s="133"/>
      <c r="O63" s="133"/>
      <c r="Q63" s="133"/>
      <c r="R63" s="133"/>
      <c r="T63" s="133"/>
      <c r="U63" s="133"/>
      <c r="W63" s="133"/>
      <c r="X63" s="133"/>
      <c r="Z63" s="133"/>
      <c r="AA63" s="133"/>
      <c r="AC63" s="133"/>
      <c r="AD63" s="133"/>
      <c r="AF63" s="133"/>
      <c r="AG63" s="133"/>
      <c r="AI63" s="133"/>
      <c r="AJ63" s="133"/>
      <c r="AL63" s="133"/>
      <c r="AM63" s="133"/>
      <c r="AO63" s="133"/>
      <c r="AP63" s="133"/>
      <c r="AR63" s="133"/>
      <c r="AS63" s="133"/>
      <c r="AU63" s="133"/>
      <c r="AV63" s="133"/>
      <c r="AX63" s="133"/>
      <c r="AY63" s="133"/>
      <c r="BA63" s="133"/>
      <c r="BB63" s="133"/>
      <c r="BD63" s="133"/>
      <c r="BE63" s="133"/>
      <c r="BG63" s="133"/>
      <c r="BH63" s="133"/>
      <c r="BJ63" s="133"/>
      <c r="BK63" s="133"/>
      <c r="BM63" s="133"/>
      <c r="BN63" s="133"/>
      <c r="BQ63" s="133"/>
      <c r="BS63" s="496"/>
      <c r="BT63" s="496"/>
      <c r="BU63" s="496"/>
    </row>
    <row r="64" spans="1:73" hidden="1">
      <c r="A64" s="99" t="s">
        <v>269</v>
      </c>
      <c r="B64" s="96">
        <v>0</v>
      </c>
      <c r="C64" s="96">
        <v>0</v>
      </c>
      <c r="E64" s="96">
        <v>0</v>
      </c>
      <c r="F64" s="96">
        <v>0</v>
      </c>
      <c r="H64" s="96">
        <v>0</v>
      </c>
      <c r="I64" s="96">
        <v>0</v>
      </c>
      <c r="K64" s="96">
        <v>0</v>
      </c>
      <c r="L64" s="96">
        <v>0</v>
      </c>
      <c r="N64" s="96">
        <v>0</v>
      </c>
      <c r="O64" s="96">
        <v>0</v>
      </c>
      <c r="Q64" s="96">
        <v>0</v>
      </c>
      <c r="R64" s="96">
        <v>0</v>
      </c>
      <c r="T64" s="96">
        <v>0</v>
      </c>
      <c r="U64" s="96">
        <v>0</v>
      </c>
      <c r="W64" s="96">
        <v>0</v>
      </c>
      <c r="X64" s="96">
        <v>0</v>
      </c>
      <c r="Z64" s="96">
        <v>0</v>
      </c>
      <c r="AA64" s="96">
        <v>0</v>
      </c>
      <c r="AC64" s="96">
        <v>0</v>
      </c>
      <c r="AD64" s="96">
        <v>0</v>
      </c>
      <c r="AF64" s="96">
        <v>0</v>
      </c>
      <c r="AG64" s="96">
        <v>0</v>
      </c>
      <c r="AI64" s="96">
        <v>0</v>
      </c>
      <c r="AJ64" s="96">
        <v>0</v>
      </c>
      <c r="AL64" s="96">
        <v>0</v>
      </c>
      <c r="AM64" s="96">
        <v>0</v>
      </c>
      <c r="AO64" s="96">
        <v>0</v>
      </c>
      <c r="AP64" s="96">
        <v>0</v>
      </c>
      <c r="AR64" s="96">
        <v>0</v>
      </c>
      <c r="AS64" s="96">
        <v>0</v>
      </c>
      <c r="AU64" s="96">
        <v>0</v>
      </c>
      <c r="AV64" s="96">
        <v>0</v>
      </c>
      <c r="AX64" s="96">
        <v>0</v>
      </c>
      <c r="AY64" s="96">
        <v>0</v>
      </c>
      <c r="BA64" s="96">
        <v>0</v>
      </c>
      <c r="BB64" s="96">
        <v>0</v>
      </c>
      <c r="BD64" s="96">
        <v>0</v>
      </c>
      <c r="BE64" s="96">
        <v>0</v>
      </c>
      <c r="BG64" s="96">
        <v>0</v>
      </c>
      <c r="BH64" s="96">
        <v>0</v>
      </c>
      <c r="BJ64" s="96">
        <v>0</v>
      </c>
      <c r="BK64" s="96">
        <v>0</v>
      </c>
      <c r="BM64" s="96">
        <v>0</v>
      </c>
      <c r="BN64" s="96">
        <v>0</v>
      </c>
      <c r="BQ64" s="96"/>
      <c r="BS64" s="462">
        <v>0</v>
      </c>
      <c r="BT64" s="462">
        <v>0</v>
      </c>
      <c r="BU64" s="462"/>
    </row>
    <row r="65" spans="1:73" ht="26.25" hidden="1">
      <c r="A65" s="95" t="s">
        <v>421</v>
      </c>
      <c r="B65" s="96">
        <v>0</v>
      </c>
      <c r="C65" s="96">
        <v>0</v>
      </c>
      <c r="E65" s="96">
        <v>0</v>
      </c>
      <c r="F65" s="96">
        <v>0</v>
      </c>
      <c r="H65" s="96">
        <v>0</v>
      </c>
      <c r="I65" s="96">
        <v>0</v>
      </c>
      <c r="K65" s="96">
        <v>0</v>
      </c>
      <c r="L65" s="96">
        <v>0</v>
      </c>
      <c r="N65" s="96">
        <v>0</v>
      </c>
      <c r="O65" s="96">
        <v>0</v>
      </c>
      <c r="Q65" s="96">
        <v>0</v>
      </c>
      <c r="R65" s="96">
        <v>0</v>
      </c>
      <c r="T65" s="96">
        <v>0</v>
      </c>
      <c r="U65" s="96">
        <v>0</v>
      </c>
      <c r="W65" s="96">
        <v>0</v>
      </c>
      <c r="X65" s="96">
        <v>0</v>
      </c>
      <c r="Z65" s="96">
        <v>0</v>
      </c>
      <c r="AA65" s="96">
        <v>0</v>
      </c>
      <c r="AC65" s="96">
        <v>0</v>
      </c>
      <c r="AD65" s="96">
        <v>0</v>
      </c>
      <c r="AF65" s="96">
        <v>0</v>
      </c>
      <c r="AG65" s="96">
        <v>0</v>
      </c>
      <c r="AI65" s="96">
        <v>0</v>
      </c>
      <c r="AJ65" s="96">
        <v>0</v>
      </c>
      <c r="AL65" s="96">
        <v>0</v>
      </c>
      <c r="AM65" s="96">
        <v>0</v>
      </c>
      <c r="AO65" s="96">
        <v>0</v>
      </c>
      <c r="AP65" s="96">
        <v>0</v>
      </c>
      <c r="AR65" s="96">
        <v>0</v>
      </c>
      <c r="AS65" s="96">
        <v>0</v>
      </c>
      <c r="AU65" s="96">
        <v>0</v>
      </c>
      <c r="AV65" s="96">
        <v>0</v>
      </c>
      <c r="AX65" s="96">
        <v>0</v>
      </c>
      <c r="AY65" s="96">
        <v>0</v>
      </c>
      <c r="BA65" s="96">
        <v>0</v>
      </c>
      <c r="BB65" s="96">
        <v>0</v>
      </c>
      <c r="BD65" s="96">
        <v>0</v>
      </c>
      <c r="BE65" s="96">
        <v>0</v>
      </c>
      <c r="BG65" s="96">
        <v>0</v>
      </c>
      <c r="BH65" s="96">
        <v>0</v>
      </c>
      <c r="BJ65" s="96">
        <v>0</v>
      </c>
      <c r="BK65" s="96">
        <v>0</v>
      </c>
      <c r="BM65" s="96">
        <v>0</v>
      </c>
      <c r="BN65" s="96">
        <v>0</v>
      </c>
      <c r="BQ65" s="130"/>
      <c r="BS65" s="462">
        <v>56326952.469999999</v>
      </c>
      <c r="BT65" s="462">
        <v>0</v>
      </c>
      <c r="BU65" s="493"/>
    </row>
    <row r="66" spans="1:73" ht="26.25" hidden="1">
      <c r="A66" s="95" t="s">
        <v>422</v>
      </c>
      <c r="B66" s="96">
        <v>0</v>
      </c>
      <c r="C66" s="96">
        <v>0</v>
      </c>
      <c r="E66" s="96">
        <v>0</v>
      </c>
      <c r="F66" s="96">
        <v>0</v>
      </c>
      <c r="H66" s="96">
        <v>0</v>
      </c>
      <c r="I66" s="96">
        <v>0</v>
      </c>
      <c r="K66" s="96">
        <v>0</v>
      </c>
      <c r="L66" s="96">
        <v>0</v>
      </c>
      <c r="N66" s="96">
        <v>0</v>
      </c>
      <c r="O66" s="96">
        <v>0</v>
      </c>
      <c r="Q66" s="96">
        <v>0</v>
      </c>
      <c r="R66" s="96">
        <v>0</v>
      </c>
      <c r="T66" s="96">
        <v>0</v>
      </c>
      <c r="U66" s="96">
        <v>0</v>
      </c>
      <c r="W66" s="96">
        <v>0</v>
      </c>
      <c r="X66" s="96">
        <v>0</v>
      </c>
      <c r="Z66" s="96">
        <v>0</v>
      </c>
      <c r="AA66" s="96">
        <v>0</v>
      </c>
      <c r="AC66" s="96">
        <v>0</v>
      </c>
      <c r="AD66" s="96">
        <v>0</v>
      </c>
      <c r="AF66" s="96">
        <v>0</v>
      </c>
      <c r="AG66" s="96">
        <v>0</v>
      </c>
      <c r="AI66" s="96">
        <v>0</v>
      </c>
      <c r="AJ66" s="96">
        <v>0</v>
      </c>
      <c r="AL66" s="96">
        <v>0</v>
      </c>
      <c r="AM66" s="96">
        <v>0</v>
      </c>
      <c r="AO66" s="96">
        <v>0</v>
      </c>
      <c r="AP66" s="96">
        <v>0</v>
      </c>
      <c r="AR66" s="96">
        <v>0</v>
      </c>
      <c r="AS66" s="96">
        <v>0</v>
      </c>
      <c r="AU66" s="96">
        <v>0</v>
      </c>
      <c r="AV66" s="96">
        <v>0</v>
      </c>
      <c r="AX66" s="96">
        <v>0</v>
      </c>
      <c r="AY66" s="96">
        <v>0</v>
      </c>
      <c r="BA66" s="96">
        <v>0</v>
      </c>
      <c r="BB66" s="96">
        <v>0</v>
      </c>
      <c r="BD66" s="96">
        <v>0</v>
      </c>
      <c r="BE66" s="96">
        <v>0</v>
      </c>
      <c r="BG66" s="96">
        <v>0</v>
      </c>
      <c r="BH66" s="96">
        <v>0</v>
      </c>
      <c r="BJ66" s="96">
        <v>0</v>
      </c>
      <c r="BK66" s="96">
        <v>0</v>
      </c>
      <c r="BM66" s="96">
        <v>0</v>
      </c>
      <c r="BN66" s="96">
        <v>0</v>
      </c>
      <c r="BQ66" s="130"/>
      <c r="BS66" s="462">
        <v>0</v>
      </c>
      <c r="BT66" s="462">
        <v>0</v>
      </c>
      <c r="BU66" s="493"/>
    </row>
    <row r="67" spans="1:73" ht="24" hidden="1">
      <c r="A67" s="95" t="s">
        <v>257</v>
      </c>
      <c r="B67" s="134">
        <v>0</v>
      </c>
      <c r="C67" s="134">
        <v>0</v>
      </c>
      <c r="E67" s="134">
        <v>0</v>
      </c>
      <c r="F67" s="134">
        <v>0</v>
      </c>
      <c r="H67" s="134">
        <v>0</v>
      </c>
      <c r="I67" s="134">
        <v>0</v>
      </c>
      <c r="K67" s="134">
        <v>0</v>
      </c>
      <c r="L67" s="134">
        <v>0</v>
      </c>
      <c r="N67" s="134">
        <v>0</v>
      </c>
      <c r="O67" s="134">
        <v>0</v>
      </c>
      <c r="Q67" s="134">
        <v>0</v>
      </c>
      <c r="R67" s="134">
        <v>0</v>
      </c>
      <c r="T67" s="134">
        <v>0</v>
      </c>
      <c r="U67" s="134">
        <v>0</v>
      </c>
      <c r="W67" s="134">
        <v>0</v>
      </c>
      <c r="X67" s="134">
        <v>0</v>
      </c>
      <c r="Z67" s="134">
        <v>0</v>
      </c>
      <c r="AA67" s="134">
        <v>0</v>
      </c>
      <c r="AC67" s="134">
        <v>0</v>
      </c>
      <c r="AD67" s="134">
        <v>0</v>
      </c>
      <c r="AF67" s="134">
        <v>0</v>
      </c>
      <c r="AG67" s="134">
        <v>0</v>
      </c>
      <c r="AI67" s="134">
        <v>0</v>
      </c>
      <c r="AJ67" s="134">
        <v>0</v>
      </c>
      <c r="AL67" s="134">
        <v>0</v>
      </c>
      <c r="AM67" s="134">
        <v>0</v>
      </c>
      <c r="AO67" s="134">
        <v>0</v>
      </c>
      <c r="AP67" s="134">
        <v>0</v>
      </c>
      <c r="AR67" s="134">
        <v>0</v>
      </c>
      <c r="AS67" s="134">
        <v>0</v>
      </c>
      <c r="AU67" s="134">
        <v>0</v>
      </c>
      <c r="AV67" s="134">
        <v>0</v>
      </c>
      <c r="AX67" s="134">
        <v>0</v>
      </c>
      <c r="AY67" s="134">
        <v>0</v>
      </c>
      <c r="BA67" s="134">
        <v>0</v>
      </c>
      <c r="BB67" s="134">
        <v>0</v>
      </c>
      <c r="BD67" s="134">
        <v>0</v>
      </c>
      <c r="BE67" s="134">
        <v>0</v>
      </c>
      <c r="BG67" s="134">
        <v>0</v>
      </c>
      <c r="BH67" s="134">
        <v>0</v>
      </c>
      <c r="BJ67" s="134">
        <v>0</v>
      </c>
      <c r="BK67" s="134">
        <v>0</v>
      </c>
      <c r="BM67" s="134">
        <v>0</v>
      </c>
      <c r="BN67" s="134">
        <v>0</v>
      </c>
      <c r="BQ67" s="130"/>
      <c r="BS67" s="497">
        <v>0</v>
      </c>
      <c r="BT67" s="497">
        <v>0</v>
      </c>
      <c r="BU67" s="493"/>
    </row>
    <row r="68" spans="1:73" hidden="1">
      <c r="A68" s="99" t="s">
        <v>270</v>
      </c>
      <c r="B68" s="134">
        <v>0</v>
      </c>
      <c r="C68" s="134">
        <v>0</v>
      </c>
      <c r="E68" s="134">
        <v>0</v>
      </c>
      <c r="F68" s="134">
        <v>0</v>
      </c>
      <c r="H68" s="134">
        <v>0</v>
      </c>
      <c r="I68" s="134">
        <v>0</v>
      </c>
      <c r="K68" s="134">
        <v>0</v>
      </c>
      <c r="L68" s="134">
        <v>0</v>
      </c>
      <c r="N68" s="134">
        <v>0</v>
      </c>
      <c r="O68" s="134">
        <v>0</v>
      </c>
      <c r="Q68" s="134">
        <v>0</v>
      </c>
      <c r="R68" s="134">
        <v>0</v>
      </c>
      <c r="T68" s="134">
        <v>0</v>
      </c>
      <c r="U68" s="134">
        <v>0</v>
      </c>
      <c r="W68" s="134">
        <v>0</v>
      </c>
      <c r="X68" s="134">
        <v>0</v>
      </c>
      <c r="Z68" s="134">
        <v>0</v>
      </c>
      <c r="AA68" s="134">
        <v>0</v>
      </c>
      <c r="AC68" s="134">
        <v>0</v>
      </c>
      <c r="AD68" s="134">
        <v>0</v>
      </c>
      <c r="AF68" s="134">
        <v>0</v>
      </c>
      <c r="AG68" s="134">
        <v>0</v>
      </c>
      <c r="AI68" s="134">
        <v>0</v>
      </c>
      <c r="AJ68" s="134">
        <v>0</v>
      </c>
      <c r="AL68" s="134">
        <v>0</v>
      </c>
      <c r="AM68" s="134">
        <v>0</v>
      </c>
      <c r="AO68" s="134">
        <v>0</v>
      </c>
      <c r="AP68" s="134">
        <v>0</v>
      </c>
      <c r="AR68" s="134">
        <v>0</v>
      </c>
      <c r="AS68" s="134">
        <v>0</v>
      </c>
      <c r="AU68" s="134">
        <v>0</v>
      </c>
      <c r="AV68" s="134">
        <v>0</v>
      </c>
      <c r="AX68" s="134">
        <v>0</v>
      </c>
      <c r="AY68" s="134">
        <v>0</v>
      </c>
      <c r="BA68" s="134">
        <v>0</v>
      </c>
      <c r="BB68" s="134">
        <v>0</v>
      </c>
      <c r="BD68" s="134">
        <v>0</v>
      </c>
      <c r="BE68" s="134">
        <v>0</v>
      </c>
      <c r="BG68" s="134">
        <v>0</v>
      </c>
      <c r="BH68" s="134">
        <v>0</v>
      </c>
      <c r="BJ68" s="134">
        <v>0</v>
      </c>
      <c r="BK68" s="134">
        <v>0</v>
      </c>
      <c r="BM68" s="134">
        <v>0</v>
      </c>
      <c r="BN68" s="134">
        <v>0</v>
      </c>
      <c r="BQ68" s="130"/>
      <c r="BS68" s="497">
        <v>0</v>
      </c>
      <c r="BT68" s="497">
        <v>0</v>
      </c>
      <c r="BU68" s="493"/>
    </row>
    <row r="69" spans="1:73" hidden="1">
      <c r="A69" s="122" t="s">
        <v>271</v>
      </c>
      <c r="B69" s="105">
        <v>0</v>
      </c>
      <c r="C69" s="126">
        <v>0</v>
      </c>
      <c r="E69" s="105">
        <v>0</v>
      </c>
      <c r="F69" s="126">
        <v>0</v>
      </c>
      <c r="H69" s="105">
        <v>0</v>
      </c>
      <c r="I69" s="126">
        <v>0</v>
      </c>
      <c r="K69" s="105">
        <v>0</v>
      </c>
      <c r="L69" s="126">
        <v>0</v>
      </c>
      <c r="N69" s="105">
        <v>0</v>
      </c>
      <c r="O69" s="126">
        <v>0</v>
      </c>
      <c r="Q69" s="105">
        <v>0</v>
      </c>
      <c r="R69" s="126">
        <v>0</v>
      </c>
      <c r="T69" s="105">
        <v>0</v>
      </c>
      <c r="U69" s="126">
        <v>0</v>
      </c>
      <c r="W69" s="105">
        <v>0</v>
      </c>
      <c r="X69" s="126">
        <v>0</v>
      </c>
      <c r="Z69" s="105">
        <v>0</v>
      </c>
      <c r="AA69" s="126">
        <v>0</v>
      </c>
      <c r="AC69" s="105">
        <v>0</v>
      </c>
      <c r="AD69" s="126">
        <v>0</v>
      </c>
      <c r="AF69" s="105">
        <v>0</v>
      </c>
      <c r="AG69" s="126">
        <v>0</v>
      </c>
      <c r="AI69" s="105">
        <v>0</v>
      </c>
      <c r="AJ69" s="126">
        <v>0</v>
      </c>
      <c r="AL69" s="105">
        <v>0</v>
      </c>
      <c r="AM69" s="126">
        <v>0</v>
      </c>
      <c r="AO69" s="105">
        <v>0</v>
      </c>
      <c r="AP69" s="126">
        <v>0</v>
      </c>
      <c r="AR69" s="105">
        <v>0</v>
      </c>
      <c r="AS69" s="126">
        <v>0</v>
      </c>
      <c r="AU69" s="105">
        <v>0</v>
      </c>
      <c r="AV69" s="126">
        <v>0</v>
      </c>
      <c r="AX69" s="105">
        <v>0</v>
      </c>
      <c r="AY69" s="126">
        <v>0</v>
      </c>
      <c r="BA69" s="105">
        <v>0</v>
      </c>
      <c r="BB69" s="126">
        <v>0</v>
      </c>
      <c r="BD69" s="105">
        <v>0</v>
      </c>
      <c r="BE69" s="126">
        <v>0</v>
      </c>
      <c r="BG69" s="105">
        <v>0</v>
      </c>
      <c r="BH69" s="126">
        <v>0</v>
      </c>
      <c r="BJ69" s="105">
        <v>0</v>
      </c>
      <c r="BK69" s="126">
        <v>0</v>
      </c>
      <c r="BM69" s="105">
        <v>0</v>
      </c>
      <c r="BN69" s="126">
        <v>0</v>
      </c>
      <c r="BQ69" s="130"/>
      <c r="BS69" s="469">
        <v>56326952.469999999</v>
      </c>
      <c r="BT69" s="489">
        <v>0</v>
      </c>
      <c r="BU69" s="493"/>
    </row>
    <row r="70" spans="1:73">
      <c r="A70" s="92" t="s">
        <v>272</v>
      </c>
      <c r="B70" s="135">
        <v>0</v>
      </c>
      <c r="C70" s="135">
        <v>0</v>
      </c>
      <c r="E70" s="135">
        <v>0</v>
      </c>
      <c r="F70" s="135">
        <v>0</v>
      </c>
      <c r="H70" s="135">
        <v>0</v>
      </c>
      <c r="I70" s="135">
        <v>0</v>
      </c>
      <c r="K70" s="135">
        <v>0</v>
      </c>
      <c r="L70" s="135">
        <v>0</v>
      </c>
      <c r="N70" s="135">
        <v>0</v>
      </c>
      <c r="O70" s="135">
        <v>0</v>
      </c>
      <c r="Q70" s="135">
        <v>0</v>
      </c>
      <c r="R70" s="135">
        <v>0</v>
      </c>
      <c r="T70" s="135">
        <v>0</v>
      </c>
      <c r="U70" s="135">
        <v>0</v>
      </c>
      <c r="W70" s="135">
        <v>0</v>
      </c>
      <c r="X70" s="135">
        <v>0</v>
      </c>
      <c r="Z70" s="135">
        <v>0</v>
      </c>
      <c r="AA70" s="135">
        <v>0</v>
      </c>
      <c r="AC70" s="135">
        <v>0</v>
      </c>
      <c r="AD70" s="135">
        <v>0</v>
      </c>
      <c r="AF70" s="135">
        <v>0</v>
      </c>
      <c r="AG70" s="135">
        <v>0</v>
      </c>
      <c r="AI70" s="135">
        <v>0</v>
      </c>
      <c r="AJ70" s="135">
        <v>0</v>
      </c>
      <c r="AL70" s="135">
        <v>0</v>
      </c>
      <c r="AM70" s="135">
        <v>0</v>
      </c>
      <c r="AO70" s="135">
        <v>0</v>
      </c>
      <c r="AP70" s="135">
        <v>0</v>
      </c>
      <c r="AR70" s="135">
        <v>0</v>
      </c>
      <c r="AS70" s="135">
        <v>0</v>
      </c>
      <c r="AU70" s="135">
        <v>0</v>
      </c>
      <c r="AV70" s="135">
        <v>0</v>
      </c>
      <c r="AX70" s="135">
        <v>0</v>
      </c>
      <c r="AY70" s="135">
        <v>0</v>
      </c>
      <c r="BA70" s="135">
        <v>0</v>
      </c>
      <c r="BB70" s="135">
        <v>0</v>
      </c>
      <c r="BD70" s="135">
        <v>0</v>
      </c>
      <c r="BE70" s="135">
        <v>0</v>
      </c>
      <c r="BG70" s="135">
        <v>0</v>
      </c>
      <c r="BH70" s="135">
        <v>0</v>
      </c>
      <c r="BJ70" s="135">
        <v>0</v>
      </c>
      <c r="BK70" s="135">
        <v>0</v>
      </c>
      <c r="BM70" s="135">
        <v>0</v>
      </c>
      <c r="BN70" s="135">
        <v>0</v>
      </c>
      <c r="BQ70" s="135"/>
      <c r="BS70" s="496">
        <v>0</v>
      </c>
      <c r="BT70" s="496">
        <v>0</v>
      </c>
      <c r="BU70" s="496"/>
    </row>
    <row r="71" spans="1:73" ht="24" hidden="1">
      <c r="A71" s="95" t="s">
        <v>273</v>
      </c>
      <c r="B71" s="136" t="s">
        <v>219</v>
      </c>
      <c r="C71" s="136">
        <v>0</v>
      </c>
      <c r="E71" s="136" t="s">
        <v>219</v>
      </c>
      <c r="F71" s="136">
        <v>0</v>
      </c>
      <c r="H71" s="136" t="s">
        <v>219</v>
      </c>
      <c r="I71" s="136">
        <v>0</v>
      </c>
      <c r="K71" s="136" t="s">
        <v>219</v>
      </c>
      <c r="L71" s="136">
        <v>0</v>
      </c>
      <c r="N71" s="136" t="s">
        <v>219</v>
      </c>
      <c r="O71" s="136">
        <v>0</v>
      </c>
      <c r="Q71" s="136" t="s">
        <v>219</v>
      </c>
      <c r="R71" s="136">
        <v>0</v>
      </c>
      <c r="T71" s="136" t="s">
        <v>219</v>
      </c>
      <c r="U71" s="136">
        <v>0</v>
      </c>
      <c r="W71" s="136" t="s">
        <v>219</v>
      </c>
      <c r="X71" s="136">
        <v>0</v>
      </c>
      <c r="Z71" s="136" t="s">
        <v>219</v>
      </c>
      <c r="AA71" s="136">
        <v>0</v>
      </c>
      <c r="AC71" s="136" t="s">
        <v>219</v>
      </c>
      <c r="AD71" s="136">
        <v>0</v>
      </c>
      <c r="AF71" s="136" t="s">
        <v>219</v>
      </c>
      <c r="AG71" s="136">
        <v>0</v>
      </c>
      <c r="AI71" s="136" t="s">
        <v>219</v>
      </c>
      <c r="AJ71" s="136">
        <v>0</v>
      </c>
      <c r="AL71" s="136" t="s">
        <v>219</v>
      </c>
      <c r="AM71" s="136">
        <v>0</v>
      </c>
      <c r="AO71" s="136" t="s">
        <v>219</v>
      </c>
      <c r="AP71" s="136">
        <v>0</v>
      </c>
      <c r="AR71" s="136" t="s">
        <v>219</v>
      </c>
      <c r="AS71" s="136">
        <v>0</v>
      </c>
      <c r="AU71" s="136" t="s">
        <v>219</v>
      </c>
      <c r="AV71" s="136">
        <v>0</v>
      </c>
      <c r="AX71" s="136" t="s">
        <v>219</v>
      </c>
      <c r="AY71" s="136">
        <v>0</v>
      </c>
      <c r="BA71" s="136" t="s">
        <v>219</v>
      </c>
      <c r="BB71" s="136">
        <v>0</v>
      </c>
      <c r="BD71" s="136" t="s">
        <v>219</v>
      </c>
      <c r="BE71" s="136">
        <v>0</v>
      </c>
      <c r="BG71" s="136" t="s">
        <v>219</v>
      </c>
      <c r="BH71" s="136">
        <v>0</v>
      </c>
      <c r="BJ71" s="136" t="s">
        <v>219</v>
      </c>
      <c r="BK71" s="136">
        <v>0</v>
      </c>
      <c r="BM71" s="136" t="s">
        <v>219</v>
      </c>
      <c r="BN71" s="136">
        <v>0</v>
      </c>
      <c r="BQ71" s="136"/>
      <c r="BS71" s="498" t="s">
        <v>219</v>
      </c>
      <c r="BT71" s="498">
        <v>0</v>
      </c>
      <c r="BU71" s="498"/>
    </row>
    <row r="72" spans="1:73" hidden="1">
      <c r="A72" s="99" t="s">
        <v>274</v>
      </c>
      <c r="B72" s="127"/>
      <c r="C72" s="127"/>
      <c r="E72" s="127"/>
      <c r="F72" s="127"/>
      <c r="H72" s="127"/>
      <c r="I72" s="127"/>
      <c r="K72" s="127"/>
      <c r="L72" s="127"/>
      <c r="N72" s="127"/>
      <c r="O72" s="127"/>
      <c r="Q72" s="127"/>
      <c r="R72" s="127"/>
      <c r="T72" s="127"/>
      <c r="U72" s="127"/>
      <c r="W72" s="127"/>
      <c r="X72" s="127"/>
      <c r="Z72" s="127"/>
      <c r="AA72" s="127"/>
      <c r="AC72" s="127"/>
      <c r="AD72" s="127"/>
      <c r="AF72" s="127"/>
      <c r="AG72" s="127"/>
      <c r="AI72" s="127"/>
      <c r="AJ72" s="127"/>
      <c r="AL72" s="127"/>
      <c r="AM72" s="127"/>
      <c r="AO72" s="127"/>
      <c r="AP72" s="127"/>
      <c r="AR72" s="127"/>
      <c r="AS72" s="127"/>
      <c r="AU72" s="127"/>
      <c r="AV72" s="127"/>
      <c r="AX72" s="127"/>
      <c r="AY72" s="127"/>
      <c r="BA72" s="127"/>
      <c r="BB72" s="127"/>
      <c r="BD72" s="127"/>
      <c r="BE72" s="127"/>
      <c r="BG72" s="127"/>
      <c r="BH72" s="127"/>
      <c r="BJ72" s="127"/>
      <c r="BK72" s="127"/>
      <c r="BM72" s="127"/>
      <c r="BN72" s="127"/>
      <c r="BQ72" s="128"/>
      <c r="BS72" s="499"/>
      <c r="BT72" s="499"/>
      <c r="BU72" s="500"/>
    </row>
    <row r="73" spans="1:73" ht="36" hidden="1">
      <c r="A73" s="95" t="s">
        <v>423</v>
      </c>
      <c r="B73" s="137">
        <v>0</v>
      </c>
      <c r="C73" s="138"/>
      <c r="E73" s="137">
        <v>0</v>
      </c>
      <c r="F73" s="138"/>
      <c r="H73" s="137">
        <v>0</v>
      </c>
      <c r="I73" s="138"/>
      <c r="K73" s="137">
        <v>0</v>
      </c>
      <c r="L73" s="138"/>
      <c r="N73" s="137">
        <v>0</v>
      </c>
      <c r="O73" s="138"/>
      <c r="Q73" s="137">
        <v>0</v>
      </c>
      <c r="R73" s="138"/>
      <c r="T73" s="137">
        <v>0</v>
      </c>
      <c r="U73" s="138"/>
      <c r="W73" s="137">
        <v>0</v>
      </c>
      <c r="X73" s="138"/>
      <c r="Z73" s="137">
        <v>0</v>
      </c>
      <c r="AA73" s="138"/>
      <c r="AC73" s="137">
        <v>0</v>
      </c>
      <c r="AD73" s="138"/>
      <c r="AF73" s="137">
        <v>0</v>
      </c>
      <c r="AG73" s="138"/>
      <c r="AI73" s="137">
        <v>0</v>
      </c>
      <c r="AJ73" s="138"/>
      <c r="AL73" s="137">
        <v>0</v>
      </c>
      <c r="AM73" s="138"/>
      <c r="AO73" s="137">
        <v>0</v>
      </c>
      <c r="AP73" s="138"/>
      <c r="AR73" s="137">
        <v>0</v>
      </c>
      <c r="AS73" s="138"/>
      <c r="AU73" s="137">
        <v>0</v>
      </c>
      <c r="AV73" s="138"/>
      <c r="AX73" s="137">
        <v>0</v>
      </c>
      <c r="AY73" s="138"/>
      <c r="BA73" s="137">
        <v>0</v>
      </c>
      <c r="BB73" s="138"/>
      <c r="BD73" s="137">
        <v>0</v>
      </c>
      <c r="BE73" s="138"/>
      <c r="BG73" s="137">
        <v>0</v>
      </c>
      <c r="BH73" s="138"/>
      <c r="BJ73" s="137">
        <v>0</v>
      </c>
      <c r="BK73" s="138"/>
      <c r="BM73" s="137">
        <v>0</v>
      </c>
      <c r="BN73" s="138"/>
      <c r="BQ73" s="128"/>
      <c r="BS73" s="501">
        <v>0</v>
      </c>
      <c r="BT73" s="502"/>
      <c r="BU73" s="500"/>
    </row>
    <row r="74" spans="1:73" ht="36" hidden="1">
      <c r="A74" s="95" t="s">
        <v>263</v>
      </c>
      <c r="B74" s="137">
        <v>0</v>
      </c>
      <c r="C74" s="127"/>
      <c r="E74" s="137">
        <v>0</v>
      </c>
      <c r="F74" s="127"/>
      <c r="H74" s="137">
        <v>0</v>
      </c>
      <c r="I74" s="127"/>
      <c r="K74" s="137">
        <v>0</v>
      </c>
      <c r="L74" s="127"/>
      <c r="N74" s="137">
        <v>0</v>
      </c>
      <c r="O74" s="127"/>
      <c r="Q74" s="137">
        <v>0</v>
      </c>
      <c r="R74" s="127"/>
      <c r="T74" s="137">
        <v>0</v>
      </c>
      <c r="U74" s="127"/>
      <c r="W74" s="137">
        <v>0</v>
      </c>
      <c r="X74" s="127"/>
      <c r="Z74" s="137">
        <v>0</v>
      </c>
      <c r="AA74" s="127"/>
      <c r="AC74" s="137">
        <v>0</v>
      </c>
      <c r="AD74" s="127"/>
      <c r="AF74" s="137">
        <v>0</v>
      </c>
      <c r="AG74" s="127"/>
      <c r="AI74" s="137">
        <v>0</v>
      </c>
      <c r="AJ74" s="127"/>
      <c r="AL74" s="137">
        <v>0</v>
      </c>
      <c r="AM74" s="127"/>
      <c r="AO74" s="137">
        <v>0</v>
      </c>
      <c r="AP74" s="127"/>
      <c r="AR74" s="137">
        <v>0</v>
      </c>
      <c r="AS74" s="127"/>
      <c r="AU74" s="137">
        <v>0</v>
      </c>
      <c r="AV74" s="127"/>
      <c r="AX74" s="137">
        <v>0</v>
      </c>
      <c r="AY74" s="127"/>
      <c r="BA74" s="137">
        <v>0</v>
      </c>
      <c r="BB74" s="127"/>
      <c r="BD74" s="137">
        <v>0</v>
      </c>
      <c r="BE74" s="127"/>
      <c r="BG74" s="137">
        <v>0</v>
      </c>
      <c r="BH74" s="127"/>
      <c r="BJ74" s="137">
        <v>0</v>
      </c>
      <c r="BK74" s="127"/>
      <c r="BM74" s="137">
        <v>0</v>
      </c>
      <c r="BN74" s="127"/>
      <c r="BQ74" s="128"/>
      <c r="BS74" s="501">
        <v>0</v>
      </c>
      <c r="BT74" s="499"/>
      <c r="BU74" s="500"/>
    </row>
    <row r="75" spans="1:73" hidden="1">
      <c r="A75" s="99" t="s">
        <v>240</v>
      </c>
      <c r="B75" s="104">
        <v>0</v>
      </c>
      <c r="C75" s="139">
        <v>0</v>
      </c>
      <c r="E75" s="104">
        <v>0</v>
      </c>
      <c r="F75" s="139">
        <v>0</v>
      </c>
      <c r="H75" s="104">
        <v>0</v>
      </c>
      <c r="I75" s="139">
        <v>0</v>
      </c>
      <c r="K75" s="104">
        <v>0</v>
      </c>
      <c r="L75" s="139">
        <v>0</v>
      </c>
      <c r="N75" s="104">
        <v>0</v>
      </c>
      <c r="O75" s="139">
        <v>0</v>
      </c>
      <c r="Q75" s="104">
        <v>0</v>
      </c>
      <c r="R75" s="139">
        <v>0</v>
      </c>
      <c r="T75" s="104">
        <v>0</v>
      </c>
      <c r="U75" s="139">
        <v>0</v>
      </c>
      <c r="W75" s="104">
        <v>0</v>
      </c>
      <c r="X75" s="139">
        <v>0</v>
      </c>
      <c r="Z75" s="104">
        <v>0</v>
      </c>
      <c r="AA75" s="139">
        <v>0</v>
      </c>
      <c r="AC75" s="104">
        <v>0</v>
      </c>
      <c r="AD75" s="139">
        <v>0</v>
      </c>
      <c r="AF75" s="104">
        <v>0</v>
      </c>
      <c r="AG75" s="139">
        <v>0</v>
      </c>
      <c r="AI75" s="104">
        <v>0</v>
      </c>
      <c r="AJ75" s="139">
        <v>0</v>
      </c>
      <c r="AL75" s="104">
        <v>0</v>
      </c>
      <c r="AM75" s="139">
        <v>0</v>
      </c>
      <c r="AO75" s="104">
        <v>0</v>
      </c>
      <c r="AP75" s="139">
        <v>0</v>
      </c>
      <c r="AR75" s="104">
        <v>0</v>
      </c>
      <c r="AS75" s="139">
        <v>0</v>
      </c>
      <c r="AU75" s="104">
        <v>0</v>
      </c>
      <c r="AV75" s="139">
        <v>0</v>
      </c>
      <c r="AX75" s="104">
        <v>0</v>
      </c>
      <c r="AY75" s="139">
        <v>0</v>
      </c>
      <c r="BA75" s="104">
        <v>0</v>
      </c>
      <c r="BB75" s="139">
        <v>0</v>
      </c>
      <c r="BD75" s="104">
        <v>0</v>
      </c>
      <c r="BE75" s="139">
        <v>0</v>
      </c>
      <c r="BG75" s="104">
        <v>0</v>
      </c>
      <c r="BH75" s="139">
        <v>0</v>
      </c>
      <c r="BJ75" s="104">
        <v>0</v>
      </c>
      <c r="BK75" s="139">
        <v>0</v>
      </c>
      <c r="BM75" s="104">
        <v>0</v>
      </c>
      <c r="BN75" s="139">
        <v>0</v>
      </c>
      <c r="BQ75" s="130"/>
      <c r="BS75" s="468">
        <v>0</v>
      </c>
      <c r="BT75" s="503">
        <v>0</v>
      </c>
      <c r="BU75" s="493"/>
    </row>
    <row r="76" spans="1:73" ht="48" hidden="1">
      <c r="A76" s="95" t="s">
        <v>275</v>
      </c>
      <c r="B76" s="116">
        <v>0</v>
      </c>
      <c r="C76" s="139">
        <v>0</v>
      </c>
      <c r="E76" s="116">
        <v>0</v>
      </c>
      <c r="F76" s="139">
        <v>0</v>
      </c>
      <c r="H76" s="116">
        <v>0</v>
      </c>
      <c r="I76" s="139">
        <v>0</v>
      </c>
      <c r="K76" s="116">
        <v>0</v>
      </c>
      <c r="L76" s="139">
        <v>0</v>
      </c>
      <c r="N76" s="116">
        <v>0</v>
      </c>
      <c r="O76" s="139">
        <v>0</v>
      </c>
      <c r="Q76" s="116">
        <v>0</v>
      </c>
      <c r="R76" s="139">
        <v>0</v>
      </c>
      <c r="T76" s="116">
        <v>0</v>
      </c>
      <c r="U76" s="139">
        <v>0</v>
      </c>
      <c r="W76" s="116">
        <v>0</v>
      </c>
      <c r="X76" s="139">
        <v>0</v>
      </c>
      <c r="Z76" s="116">
        <v>0</v>
      </c>
      <c r="AA76" s="139">
        <v>0</v>
      </c>
      <c r="AC76" s="116">
        <v>0</v>
      </c>
      <c r="AD76" s="139">
        <v>0</v>
      </c>
      <c r="AF76" s="116">
        <v>0</v>
      </c>
      <c r="AG76" s="139">
        <v>0</v>
      </c>
      <c r="AI76" s="116">
        <v>0</v>
      </c>
      <c r="AJ76" s="139">
        <v>0</v>
      </c>
      <c r="AL76" s="116">
        <v>0</v>
      </c>
      <c r="AM76" s="139">
        <v>0</v>
      </c>
      <c r="AO76" s="116">
        <v>0</v>
      </c>
      <c r="AP76" s="139">
        <v>0</v>
      </c>
      <c r="AR76" s="116">
        <v>0</v>
      </c>
      <c r="AS76" s="139">
        <v>0</v>
      </c>
      <c r="AU76" s="116">
        <v>0</v>
      </c>
      <c r="AV76" s="139">
        <v>0</v>
      </c>
      <c r="AX76" s="116">
        <v>0</v>
      </c>
      <c r="AY76" s="139">
        <v>0</v>
      </c>
      <c r="BA76" s="116">
        <v>0</v>
      </c>
      <c r="BB76" s="139">
        <v>0</v>
      </c>
      <c r="BD76" s="116">
        <v>0</v>
      </c>
      <c r="BE76" s="139">
        <v>0</v>
      </c>
      <c r="BG76" s="116">
        <v>0</v>
      </c>
      <c r="BH76" s="139">
        <v>0</v>
      </c>
      <c r="BJ76" s="116">
        <v>0</v>
      </c>
      <c r="BK76" s="139">
        <v>0</v>
      </c>
      <c r="BM76" s="116">
        <v>0</v>
      </c>
      <c r="BN76" s="139">
        <v>0</v>
      </c>
      <c r="BQ76" s="130"/>
      <c r="BS76" s="480">
        <v>0</v>
      </c>
      <c r="BT76" s="503">
        <v>0</v>
      </c>
      <c r="BU76" s="493"/>
    </row>
    <row r="77" spans="1:73">
      <c r="A77" s="122" t="s">
        <v>276</v>
      </c>
      <c r="B77" s="104">
        <v>0</v>
      </c>
      <c r="C77" s="139">
        <v>0</v>
      </c>
      <c r="E77" s="104">
        <v>0</v>
      </c>
      <c r="F77" s="139">
        <v>0</v>
      </c>
      <c r="H77" s="104">
        <v>0</v>
      </c>
      <c r="I77" s="139">
        <v>0</v>
      </c>
      <c r="K77" s="104">
        <v>0</v>
      </c>
      <c r="L77" s="139">
        <v>0</v>
      </c>
      <c r="N77" s="104">
        <v>0</v>
      </c>
      <c r="O77" s="139">
        <v>0</v>
      </c>
      <c r="Q77" s="104">
        <v>0</v>
      </c>
      <c r="R77" s="139">
        <v>0</v>
      </c>
      <c r="T77" s="104">
        <v>0</v>
      </c>
      <c r="U77" s="139">
        <v>0</v>
      </c>
      <c r="W77" s="104">
        <v>0</v>
      </c>
      <c r="X77" s="139">
        <v>0</v>
      </c>
      <c r="Z77" s="104">
        <v>0</v>
      </c>
      <c r="AA77" s="139">
        <v>0</v>
      </c>
      <c r="AC77" s="104">
        <v>0</v>
      </c>
      <c r="AD77" s="139">
        <v>0</v>
      </c>
      <c r="AF77" s="104">
        <v>0</v>
      </c>
      <c r="AG77" s="139">
        <v>0</v>
      </c>
      <c r="AI77" s="104">
        <v>0</v>
      </c>
      <c r="AJ77" s="139">
        <v>0</v>
      </c>
      <c r="AL77" s="104">
        <v>0</v>
      </c>
      <c r="AM77" s="139">
        <v>0</v>
      </c>
      <c r="AO77" s="104">
        <v>0</v>
      </c>
      <c r="AP77" s="139">
        <v>0</v>
      </c>
      <c r="AR77" s="104">
        <v>0</v>
      </c>
      <c r="AS77" s="139">
        <v>0</v>
      </c>
      <c r="AU77" s="104">
        <v>0</v>
      </c>
      <c r="AV77" s="139">
        <v>0</v>
      </c>
      <c r="AX77" s="104">
        <v>0</v>
      </c>
      <c r="AY77" s="139">
        <v>0</v>
      </c>
      <c r="BA77" s="104">
        <v>0</v>
      </c>
      <c r="BB77" s="139">
        <v>0</v>
      </c>
      <c r="BD77" s="104">
        <v>0</v>
      </c>
      <c r="BE77" s="139">
        <v>0</v>
      </c>
      <c r="BG77" s="104">
        <v>0</v>
      </c>
      <c r="BH77" s="139">
        <v>0</v>
      </c>
      <c r="BJ77" s="104">
        <v>0</v>
      </c>
      <c r="BK77" s="139">
        <v>0</v>
      </c>
      <c r="BM77" s="104">
        <v>0</v>
      </c>
      <c r="BN77" s="139">
        <v>0</v>
      </c>
      <c r="BQ77" s="130"/>
      <c r="BS77" s="468">
        <v>0</v>
      </c>
      <c r="BT77" s="503">
        <v>0</v>
      </c>
      <c r="BU77" s="493"/>
    </row>
    <row r="78" spans="1:73" hidden="1">
      <c r="A78" s="122" t="s">
        <v>58</v>
      </c>
      <c r="B78" s="104">
        <v>0</v>
      </c>
      <c r="C78" s="139">
        <v>0</v>
      </c>
      <c r="E78" s="104">
        <v>0</v>
      </c>
      <c r="F78" s="139">
        <v>0</v>
      </c>
      <c r="H78" s="104">
        <v>0</v>
      </c>
      <c r="I78" s="139">
        <v>0</v>
      </c>
      <c r="K78" s="104">
        <v>0</v>
      </c>
      <c r="L78" s="139">
        <v>0</v>
      </c>
      <c r="N78" s="104">
        <v>0</v>
      </c>
      <c r="O78" s="139">
        <v>0</v>
      </c>
      <c r="Q78" s="104">
        <v>0</v>
      </c>
      <c r="R78" s="139">
        <v>0</v>
      </c>
      <c r="T78" s="104">
        <v>0</v>
      </c>
      <c r="U78" s="139">
        <v>0</v>
      </c>
      <c r="W78" s="104">
        <v>0</v>
      </c>
      <c r="X78" s="139">
        <v>0</v>
      </c>
      <c r="Z78" s="104">
        <v>0</v>
      </c>
      <c r="AA78" s="139">
        <v>0</v>
      </c>
      <c r="AC78" s="104">
        <v>0</v>
      </c>
      <c r="AD78" s="139">
        <v>0</v>
      </c>
      <c r="AF78" s="104">
        <v>0</v>
      </c>
      <c r="AG78" s="139">
        <v>0</v>
      </c>
      <c r="AI78" s="104">
        <v>0</v>
      </c>
      <c r="AJ78" s="139">
        <v>0</v>
      </c>
      <c r="AL78" s="104">
        <v>0</v>
      </c>
      <c r="AM78" s="139">
        <v>0</v>
      </c>
      <c r="AO78" s="104">
        <v>0</v>
      </c>
      <c r="AP78" s="139">
        <v>0</v>
      </c>
      <c r="AR78" s="104">
        <v>0</v>
      </c>
      <c r="AS78" s="139">
        <v>0</v>
      </c>
      <c r="AU78" s="104">
        <v>0</v>
      </c>
      <c r="AV78" s="139">
        <v>0</v>
      </c>
      <c r="AX78" s="104">
        <v>0</v>
      </c>
      <c r="AY78" s="139">
        <v>0</v>
      </c>
      <c r="BA78" s="104">
        <v>0</v>
      </c>
      <c r="BB78" s="139">
        <v>0</v>
      </c>
      <c r="BD78" s="104">
        <v>0</v>
      </c>
      <c r="BE78" s="139">
        <v>0</v>
      </c>
      <c r="BG78" s="104">
        <v>0</v>
      </c>
      <c r="BH78" s="139">
        <v>0</v>
      </c>
      <c r="BJ78" s="104">
        <v>0</v>
      </c>
      <c r="BK78" s="139">
        <v>0</v>
      </c>
      <c r="BM78" s="104">
        <v>0</v>
      </c>
      <c r="BN78" s="139">
        <v>0</v>
      </c>
      <c r="BQ78" s="130"/>
      <c r="BS78" s="468">
        <v>56326952.469999999</v>
      </c>
      <c r="BT78" s="503">
        <v>0</v>
      </c>
      <c r="BU78" s="493"/>
    </row>
    <row r="79" spans="1:73">
      <c r="A79" s="122" t="s">
        <v>277</v>
      </c>
      <c r="B79" s="104">
        <v>600622.50597906392</v>
      </c>
      <c r="C79" s="139">
        <v>0</v>
      </c>
      <c r="E79" s="104">
        <v>599914.37887000002</v>
      </c>
      <c r="F79" s="139">
        <v>0</v>
      </c>
      <c r="H79" s="104">
        <v>604457.31909999996</v>
      </c>
      <c r="I79" s="139">
        <v>0</v>
      </c>
      <c r="K79" s="104">
        <v>569519.02894000011</v>
      </c>
      <c r="L79" s="139">
        <v>0</v>
      </c>
      <c r="N79" s="104">
        <v>421550.06004000001</v>
      </c>
      <c r="O79" s="139">
        <v>0</v>
      </c>
      <c r="Q79" s="104">
        <v>373721.7443599999</v>
      </c>
      <c r="R79" s="139">
        <v>0</v>
      </c>
      <c r="T79" s="104">
        <v>434244.31956999993</v>
      </c>
      <c r="U79" s="139">
        <v>0</v>
      </c>
      <c r="W79" s="104">
        <v>389236.0864700001</v>
      </c>
      <c r="X79" s="139">
        <v>0</v>
      </c>
      <c r="Z79" s="104">
        <v>355040.3052</v>
      </c>
      <c r="AA79" s="139">
        <v>0</v>
      </c>
      <c r="AC79" s="104">
        <v>324749.47791000002</v>
      </c>
      <c r="AD79" s="139">
        <v>0</v>
      </c>
      <c r="AF79" s="104">
        <v>294975.66243000003</v>
      </c>
      <c r="AG79" s="139">
        <v>0</v>
      </c>
      <c r="AI79" s="104">
        <v>244730.96758000014</v>
      </c>
      <c r="AJ79" s="139">
        <v>0</v>
      </c>
      <c r="AL79" s="104">
        <v>182515.89786999999</v>
      </c>
      <c r="AM79" s="139">
        <v>0</v>
      </c>
      <c r="AO79" s="104">
        <v>109859.38714000009</v>
      </c>
      <c r="AP79" s="139">
        <v>0</v>
      </c>
      <c r="AR79" s="104">
        <v>40749.184019999928</v>
      </c>
      <c r="AS79" s="139">
        <v>0</v>
      </c>
      <c r="AU79" s="104">
        <v>-106684.83118000015</v>
      </c>
      <c r="AV79" s="139">
        <v>0</v>
      </c>
      <c r="AX79" s="104">
        <v>-169657.47699999996</v>
      </c>
      <c r="AY79" s="139">
        <v>0</v>
      </c>
      <c r="BA79" s="104">
        <v>-224960.88258999994</v>
      </c>
      <c r="BB79" s="139">
        <v>0</v>
      </c>
      <c r="BD79" s="104">
        <v>-122187.64485999994</v>
      </c>
      <c r="BE79" s="139">
        <v>0</v>
      </c>
      <c r="BG79" s="104">
        <v>-159288.12093000003</v>
      </c>
      <c r="BH79" s="139">
        <v>0</v>
      </c>
      <c r="BJ79" s="104">
        <v>106283.31424999982</v>
      </c>
      <c r="BK79" s="139">
        <v>0</v>
      </c>
      <c r="BM79" s="104">
        <v>22239.825769999647</v>
      </c>
      <c r="BN79" s="139">
        <v>0</v>
      </c>
      <c r="BQ79" s="130"/>
      <c r="BS79" s="468">
        <v>56475301.615669996</v>
      </c>
      <c r="BT79" s="503">
        <v>0</v>
      </c>
      <c r="BU79" s="493"/>
    </row>
    <row r="80" spans="1:73">
      <c r="A80" s="122" t="s">
        <v>278</v>
      </c>
      <c r="B80" s="140">
        <v>4515085</v>
      </c>
      <c r="C80" s="139">
        <v>0</v>
      </c>
      <c r="E80" s="140">
        <v>4553012.8737999992</v>
      </c>
      <c r="F80" s="139">
        <v>0</v>
      </c>
      <c r="H80" s="140">
        <v>4598677.2851599995</v>
      </c>
      <c r="I80" s="139"/>
      <c r="K80" s="140">
        <v>4386140.0045400001</v>
      </c>
      <c r="L80" s="139">
        <v>0</v>
      </c>
      <c r="N80" s="140">
        <v>3412749.3858699999</v>
      </c>
      <c r="O80" s="139">
        <v>0</v>
      </c>
      <c r="Q80" s="140">
        <v>2775283.4974060874</v>
      </c>
      <c r="R80" s="139">
        <v>0</v>
      </c>
      <c r="T80" s="140">
        <v>2638202.4805199997</v>
      </c>
      <c r="U80" s="139">
        <v>0</v>
      </c>
      <c r="W80" s="140">
        <v>2544840.1012799996</v>
      </c>
      <c r="X80" s="139">
        <v>0</v>
      </c>
      <c r="Z80" s="140">
        <v>2577607.3402799997</v>
      </c>
      <c r="AA80" s="139">
        <v>0</v>
      </c>
      <c r="AC80" s="140">
        <v>2650741.4978100001</v>
      </c>
      <c r="AD80" s="139">
        <v>0</v>
      </c>
      <c r="AF80" s="140">
        <v>2627424.49566</v>
      </c>
      <c r="AG80" s="139">
        <v>0</v>
      </c>
      <c r="AI80" s="140">
        <v>2247106.1548200003</v>
      </c>
      <c r="AJ80" s="139">
        <v>0</v>
      </c>
      <c r="AL80" s="140">
        <v>1986944.5605099997</v>
      </c>
      <c r="AM80" s="139">
        <v>0</v>
      </c>
      <c r="AO80" s="140">
        <v>1804584.02566</v>
      </c>
      <c r="AP80" s="139">
        <v>0</v>
      </c>
      <c r="AR80" s="140">
        <v>1738627.0371700001</v>
      </c>
      <c r="AS80" s="139">
        <v>0</v>
      </c>
      <c r="AU80" s="140">
        <v>1554313.7585699998</v>
      </c>
      <c r="AV80" s="139">
        <v>0</v>
      </c>
      <c r="AX80" s="140">
        <v>1360796.784</v>
      </c>
      <c r="AY80" s="139">
        <v>0</v>
      </c>
      <c r="BA80" s="140">
        <v>1338777.1741099998</v>
      </c>
      <c r="BB80" s="139">
        <v>0</v>
      </c>
      <c r="BD80" s="140">
        <v>1172593.70101</v>
      </c>
      <c r="BE80" s="139">
        <v>0</v>
      </c>
      <c r="BG80" s="140">
        <v>1158459.9071300002</v>
      </c>
      <c r="BH80" s="139">
        <v>0</v>
      </c>
      <c r="BJ80" s="140">
        <v>1127891.6256300001</v>
      </c>
      <c r="BK80" s="139">
        <v>0</v>
      </c>
      <c r="BM80" s="140">
        <v>1127891.6256300001</v>
      </c>
      <c r="BN80" s="139">
        <v>0</v>
      </c>
      <c r="BQ80" s="130"/>
      <c r="BS80" s="504">
        <v>1710741.8849800001</v>
      </c>
      <c r="BT80" s="503">
        <v>0</v>
      </c>
      <c r="BU80" s="493"/>
    </row>
    <row r="81" spans="1:73">
      <c r="A81" s="92" t="s">
        <v>279</v>
      </c>
      <c r="B81" s="141" t="s">
        <v>280</v>
      </c>
      <c r="C81" s="141" t="s">
        <v>280</v>
      </c>
      <c r="E81" s="141" t="s">
        <v>280</v>
      </c>
      <c r="F81" s="141" t="s">
        <v>280</v>
      </c>
      <c r="H81" s="141" t="s">
        <v>280</v>
      </c>
      <c r="I81" s="139"/>
      <c r="K81" s="141" t="s">
        <v>280</v>
      </c>
      <c r="L81" s="139" t="s">
        <v>280</v>
      </c>
      <c r="N81" s="141" t="s">
        <v>280</v>
      </c>
      <c r="O81" s="139"/>
      <c r="Q81" s="141" t="s">
        <v>280</v>
      </c>
      <c r="R81" s="139" t="s">
        <v>280</v>
      </c>
      <c r="T81" s="141" t="s">
        <v>280</v>
      </c>
      <c r="U81" s="139" t="s">
        <v>280</v>
      </c>
      <c r="W81" s="141" t="s">
        <v>280</v>
      </c>
      <c r="X81" s="139" t="s">
        <v>280</v>
      </c>
      <c r="Z81" s="141" t="s">
        <v>280</v>
      </c>
      <c r="AA81" s="139" t="s">
        <v>280</v>
      </c>
      <c r="AC81" s="141" t="s">
        <v>280</v>
      </c>
      <c r="AD81" s="139" t="s">
        <v>280</v>
      </c>
      <c r="AF81" s="141" t="s">
        <v>280</v>
      </c>
      <c r="AG81" s="139" t="s">
        <v>280</v>
      </c>
      <c r="AI81" s="141" t="s">
        <v>280</v>
      </c>
      <c r="AJ81" s="139" t="s">
        <v>280</v>
      </c>
      <c r="AL81" s="141" t="s">
        <v>280</v>
      </c>
      <c r="AM81" s="139" t="s">
        <v>280</v>
      </c>
      <c r="AO81" s="141" t="s">
        <v>280</v>
      </c>
      <c r="AP81" s="139" t="s">
        <v>280</v>
      </c>
      <c r="AR81" s="141" t="s">
        <v>280</v>
      </c>
      <c r="AS81" s="139" t="s">
        <v>280</v>
      </c>
      <c r="AU81" s="141" t="s">
        <v>280</v>
      </c>
      <c r="AV81" s="139" t="s">
        <v>280</v>
      </c>
      <c r="AX81" s="141" t="s">
        <v>280</v>
      </c>
      <c r="AY81" s="139" t="s">
        <v>280</v>
      </c>
      <c r="BA81" s="141" t="s">
        <v>280</v>
      </c>
      <c r="BB81" s="139" t="s">
        <v>280</v>
      </c>
      <c r="BD81" s="141" t="s">
        <v>280</v>
      </c>
      <c r="BE81" s="139" t="s">
        <v>280</v>
      </c>
      <c r="BG81" s="141" t="s">
        <v>280</v>
      </c>
      <c r="BH81" s="139" t="s">
        <v>280</v>
      </c>
      <c r="BJ81" s="141" t="s">
        <v>280</v>
      </c>
      <c r="BK81" s="139" t="s">
        <v>280</v>
      </c>
      <c r="BM81" s="141" t="s">
        <v>280</v>
      </c>
      <c r="BN81" s="139" t="s">
        <v>280</v>
      </c>
      <c r="BQ81" s="139"/>
      <c r="BS81" s="505" t="s">
        <v>280</v>
      </c>
      <c r="BT81" s="505" t="s">
        <v>280</v>
      </c>
      <c r="BU81" s="506"/>
    </row>
    <row r="82" spans="1:73">
      <c r="A82" s="99" t="s">
        <v>281</v>
      </c>
      <c r="B82" s="142">
        <v>0.13302573616644292</v>
      </c>
      <c r="C82" s="143"/>
      <c r="E82" s="142">
        <v>0.13176206514199998</v>
      </c>
      <c r="F82" s="143"/>
      <c r="H82" s="142">
        <v>0.13144156060930667</v>
      </c>
      <c r="I82" s="139"/>
      <c r="K82" s="142">
        <v>0.12984515504532529</v>
      </c>
      <c r="L82" s="139"/>
      <c r="N82" s="142">
        <v>0.12352212611490539</v>
      </c>
      <c r="O82" s="139"/>
      <c r="Q82" s="142">
        <v>0.13466074536504041</v>
      </c>
      <c r="R82" s="139"/>
      <c r="T82" s="142">
        <v>0.16459855631869799</v>
      </c>
      <c r="U82" s="139"/>
      <c r="W82" s="142">
        <v>0.15295109750676389</v>
      </c>
      <c r="X82" s="139"/>
      <c r="Z82" s="142">
        <v>0.13774025998910788</v>
      </c>
      <c r="AA82" s="139"/>
      <c r="AC82" s="142">
        <v>0.12251269245918653</v>
      </c>
      <c r="AD82" s="139"/>
      <c r="AF82" s="142">
        <v>0.11226798825893687</v>
      </c>
      <c r="AG82" s="139"/>
      <c r="AI82" s="142">
        <v>0.10890939311213974</v>
      </c>
      <c r="AJ82" s="139"/>
      <c r="AL82" s="142">
        <v>9.185756940452966E-2</v>
      </c>
      <c r="AM82" s="139"/>
      <c r="AO82" s="142">
        <v>6.0877956126105373E-2</v>
      </c>
      <c r="AP82" s="139"/>
      <c r="AR82" s="142">
        <v>2.3437564899674076E-2</v>
      </c>
      <c r="AS82" s="139"/>
      <c r="AU82" s="142">
        <v>-6.8637899260540786E-2</v>
      </c>
      <c r="AV82" s="139"/>
      <c r="AX82" s="142">
        <v>-0.12467510137795855</v>
      </c>
      <c r="AY82" s="139"/>
      <c r="BA82" s="142">
        <v>-0.16803459675024021</v>
      </c>
      <c r="BB82" s="139"/>
      <c r="BD82" s="142">
        <v>-0.10420288353481263</v>
      </c>
      <c r="BE82" s="139"/>
      <c r="BG82" s="142">
        <v>-0.13749989960776865</v>
      </c>
      <c r="BH82" s="139"/>
      <c r="BJ82" s="142">
        <v>9.4231849793754555E-2</v>
      </c>
      <c r="BK82" s="139"/>
      <c r="BM82" s="142">
        <v>1.9718052040307747E-2</v>
      </c>
      <c r="BN82" s="139"/>
      <c r="BQ82" s="139"/>
      <c r="BS82" s="507">
        <v>8.6716264430349271E-2</v>
      </c>
      <c r="BT82" s="508"/>
      <c r="BU82" s="509"/>
    </row>
    <row r="83" spans="1:73">
      <c r="A83" s="99" t="s">
        <v>282</v>
      </c>
      <c r="B83" s="142">
        <v>0.13302573616644292</v>
      </c>
      <c r="C83" s="143"/>
      <c r="E83" s="142">
        <v>0.13176206514199998</v>
      </c>
      <c r="F83" s="143"/>
      <c r="H83" s="142">
        <v>0.13144156060930667</v>
      </c>
      <c r="I83" s="139"/>
      <c r="K83" s="142">
        <v>0.12984515504532529</v>
      </c>
      <c r="L83" s="139"/>
      <c r="N83" s="142">
        <v>0.12352212611490539</v>
      </c>
      <c r="O83" s="139"/>
      <c r="Q83" s="142">
        <v>0.13466074536504041</v>
      </c>
      <c r="R83" s="139"/>
      <c r="T83" s="142">
        <v>0.16459855631869799</v>
      </c>
      <c r="U83" s="139"/>
      <c r="W83" s="142">
        <v>0.15295109750676389</v>
      </c>
      <c r="X83" s="139"/>
      <c r="Z83" s="142">
        <v>0.13774025998910788</v>
      </c>
      <c r="AA83" s="139"/>
      <c r="AC83" s="142">
        <v>0.12251269245918653</v>
      </c>
      <c r="AD83" s="139"/>
      <c r="AF83" s="142">
        <v>0.11226798825893687</v>
      </c>
      <c r="AG83" s="139"/>
      <c r="AI83" s="142">
        <v>0.10890939311213974</v>
      </c>
      <c r="AJ83" s="139"/>
      <c r="AL83" s="142">
        <v>9.185756940452966E-2</v>
      </c>
      <c r="AM83" s="139"/>
      <c r="AO83" s="142">
        <v>6.0877956126105373E-2</v>
      </c>
      <c r="AP83" s="139"/>
      <c r="AR83" s="142">
        <v>2.3437564899674076E-2</v>
      </c>
      <c r="AS83" s="139"/>
      <c r="AU83" s="142">
        <v>-6.8637899260540786E-2</v>
      </c>
      <c r="AV83" s="139"/>
      <c r="AX83" s="142">
        <v>-0.12467510137795855</v>
      </c>
      <c r="AY83" s="139"/>
      <c r="BA83" s="142">
        <v>-0.16803459675024021</v>
      </c>
      <c r="BB83" s="139"/>
      <c r="BD83" s="142">
        <v>-0.10420288353481263</v>
      </c>
      <c r="BE83" s="139"/>
      <c r="BG83" s="142">
        <v>-0.13749989960776865</v>
      </c>
      <c r="BH83" s="139"/>
      <c r="BJ83" s="142">
        <v>9.4231849793754555E-2</v>
      </c>
      <c r="BK83" s="139"/>
      <c r="BM83" s="142">
        <v>1.9718052040307747E-2</v>
      </c>
      <c r="BN83" s="139"/>
      <c r="BQ83" s="139"/>
      <c r="BS83" s="507">
        <v>8.6716264430349271E-2</v>
      </c>
      <c r="BT83" s="508"/>
      <c r="BU83" s="500"/>
    </row>
    <row r="84" spans="1:73">
      <c r="A84" s="99" t="s">
        <v>283</v>
      </c>
      <c r="B84" s="142">
        <v>0.13302573616644292</v>
      </c>
      <c r="C84" s="143"/>
      <c r="E84" s="142">
        <v>0.13176206514199998</v>
      </c>
      <c r="F84" s="143"/>
      <c r="H84" s="142">
        <v>0.13144156060930667</v>
      </c>
      <c r="I84" s="139"/>
      <c r="K84" s="142">
        <v>0.12984515504532529</v>
      </c>
      <c r="L84" s="139"/>
      <c r="N84" s="142">
        <v>0.12352212611490539</v>
      </c>
      <c r="O84" s="139"/>
      <c r="Q84" s="142">
        <v>0.13466074536504041</v>
      </c>
      <c r="R84" s="139"/>
      <c r="T84" s="142">
        <v>0.16459855631869799</v>
      </c>
      <c r="U84" s="139"/>
      <c r="W84" s="142">
        <v>0.15295109750676389</v>
      </c>
      <c r="X84" s="139"/>
      <c r="Z84" s="142">
        <v>0.13774025998910788</v>
      </c>
      <c r="AA84" s="139"/>
      <c r="AC84" s="142">
        <v>0.12251269245918653</v>
      </c>
      <c r="AD84" s="139"/>
      <c r="AF84" s="142">
        <v>0.11226798825893687</v>
      </c>
      <c r="AG84" s="139"/>
      <c r="AI84" s="142">
        <v>0.10890939311213974</v>
      </c>
      <c r="AJ84" s="139"/>
      <c r="AL84" s="142">
        <v>9.185756940452966E-2</v>
      </c>
      <c r="AM84" s="139"/>
      <c r="AO84" s="142">
        <v>6.0877956126105373E-2</v>
      </c>
      <c r="AP84" s="139"/>
      <c r="AR84" s="142">
        <v>2.3437564899674076E-2</v>
      </c>
      <c r="AS84" s="139"/>
      <c r="AU84" s="142">
        <v>-6.8637899260540786E-2</v>
      </c>
      <c r="AV84" s="139"/>
      <c r="AX84" s="142">
        <v>-0.12467510137795855</v>
      </c>
      <c r="AY84" s="139"/>
      <c r="BA84" s="142">
        <v>-0.16803459675024021</v>
      </c>
      <c r="BB84" s="139"/>
      <c r="BD84" s="142">
        <v>-0.10420288353481263</v>
      </c>
      <c r="BE84" s="139"/>
      <c r="BG84" s="142">
        <v>-0.13749989960776865</v>
      </c>
      <c r="BH84" s="139"/>
      <c r="BJ84" s="142">
        <v>9.4231849793754555E-2</v>
      </c>
      <c r="BK84" s="139"/>
      <c r="BM84" s="142">
        <v>1.9718052040307747E-2</v>
      </c>
      <c r="BN84" s="139"/>
      <c r="BQ84" s="139"/>
      <c r="BS84" s="507">
        <v>33.012169814460485</v>
      </c>
      <c r="BT84" s="508"/>
      <c r="BU84" s="500"/>
    </row>
    <row r="85" spans="1:73">
      <c r="A85" s="95" t="s">
        <v>284</v>
      </c>
      <c r="B85" s="142">
        <v>4.4999999999999998E-2</v>
      </c>
      <c r="C85" s="143"/>
      <c r="E85" s="142">
        <v>4.4999999999999998E-2</v>
      </c>
      <c r="F85" s="143"/>
      <c r="H85" s="142">
        <v>4.4999999999999998E-2</v>
      </c>
      <c r="I85" s="139"/>
      <c r="K85" s="142">
        <v>4.4999999999999998E-2</v>
      </c>
      <c r="L85" s="139"/>
      <c r="N85" s="142">
        <v>4.4999999999999998E-2</v>
      </c>
      <c r="O85" s="139"/>
      <c r="Q85" s="142">
        <v>4.4999999999999998E-2</v>
      </c>
      <c r="R85" s="139"/>
      <c r="T85" s="142">
        <v>4.4999999999999998E-2</v>
      </c>
      <c r="U85" s="139"/>
      <c r="W85" s="142">
        <v>4.4999999999999998E-2</v>
      </c>
      <c r="X85" s="139"/>
      <c r="Z85" s="142">
        <v>4.4999999999999998E-2</v>
      </c>
      <c r="AA85" s="139"/>
      <c r="AC85" s="142">
        <v>4.4999999999999998E-2</v>
      </c>
      <c r="AD85" s="139"/>
      <c r="AF85" s="142">
        <v>4.4999999999999998E-2</v>
      </c>
      <c r="AG85" s="139"/>
      <c r="AI85" s="142">
        <v>4.4999999999999998E-2</v>
      </c>
      <c r="AJ85" s="139"/>
      <c r="AL85" s="142">
        <v>4.4999999999999998E-2</v>
      </c>
      <c r="AM85" s="139"/>
      <c r="AO85" s="142">
        <v>4.4999999999999998E-2</v>
      </c>
      <c r="AP85" s="139"/>
      <c r="AR85" s="142">
        <v>4.4999999999999998E-2</v>
      </c>
      <c r="AS85" s="139"/>
      <c r="AU85" s="142">
        <v>4.4999999999999998E-2</v>
      </c>
      <c r="AV85" s="139"/>
      <c r="AX85" s="142">
        <v>4.4999999999999998E-2</v>
      </c>
      <c r="AY85" s="139"/>
      <c r="BA85" s="142">
        <v>4.4999999999999998E-2</v>
      </c>
      <c r="BB85" s="139"/>
      <c r="BD85" s="142">
        <v>4.4999999999999998E-2</v>
      </c>
      <c r="BE85" s="139"/>
      <c r="BG85" s="142">
        <v>4.4999999999999998E-2</v>
      </c>
      <c r="BH85" s="139"/>
      <c r="BJ85" s="142">
        <v>4.4999999999999998E-2</v>
      </c>
      <c r="BK85" s="139"/>
      <c r="BM85" s="142">
        <v>4.4999999999999998E-2</v>
      </c>
      <c r="BN85" s="139"/>
      <c r="BQ85" s="139"/>
      <c r="BS85" s="507">
        <v>4.4999999999999998E-2</v>
      </c>
      <c r="BT85" s="508"/>
      <c r="BU85" s="500"/>
    </row>
    <row r="86" spans="1:73">
      <c r="A86" s="99" t="s">
        <v>285</v>
      </c>
      <c r="B86" s="142">
        <v>0</v>
      </c>
      <c r="C86" s="144"/>
      <c r="E86" s="142">
        <v>0</v>
      </c>
      <c r="F86" s="144"/>
      <c r="H86" s="142">
        <v>0</v>
      </c>
      <c r="I86" s="139"/>
      <c r="K86" s="142">
        <v>0</v>
      </c>
      <c r="L86" s="139"/>
      <c r="N86" s="142">
        <v>0</v>
      </c>
      <c r="O86" s="139"/>
      <c r="Q86" s="142">
        <v>0</v>
      </c>
      <c r="R86" s="139"/>
      <c r="T86" s="142">
        <v>0</v>
      </c>
      <c r="U86" s="139"/>
      <c r="W86" s="142">
        <v>0</v>
      </c>
      <c r="X86" s="139"/>
      <c r="Z86" s="142">
        <v>0</v>
      </c>
      <c r="AA86" s="139"/>
      <c r="AC86" s="142">
        <v>0</v>
      </c>
      <c r="AD86" s="139"/>
      <c r="AF86" s="142">
        <v>0</v>
      </c>
      <c r="AG86" s="139"/>
      <c r="AI86" s="142">
        <v>0</v>
      </c>
      <c r="AJ86" s="139"/>
      <c r="AL86" s="142">
        <v>0</v>
      </c>
      <c r="AM86" s="139"/>
      <c r="AO86" s="142">
        <v>0</v>
      </c>
      <c r="AP86" s="139"/>
      <c r="AR86" s="142">
        <v>0</v>
      </c>
      <c r="AS86" s="139"/>
      <c r="AU86" s="142">
        <v>0</v>
      </c>
      <c r="AV86" s="139"/>
      <c r="AX86" s="142">
        <v>0</v>
      </c>
      <c r="AY86" s="139"/>
      <c r="BA86" s="142">
        <v>0</v>
      </c>
      <c r="BB86" s="139"/>
      <c r="BD86" s="142">
        <v>0</v>
      </c>
      <c r="BE86" s="139"/>
      <c r="BG86" s="142">
        <v>0</v>
      </c>
      <c r="BH86" s="139"/>
      <c r="BJ86" s="142">
        <v>0</v>
      </c>
      <c r="BK86" s="139"/>
      <c r="BM86" s="142">
        <v>0</v>
      </c>
      <c r="BN86" s="139"/>
      <c r="BQ86" s="139"/>
      <c r="BS86" s="507">
        <v>0</v>
      </c>
      <c r="BT86" s="510"/>
      <c r="BU86" s="500"/>
    </row>
    <row r="87" spans="1:73">
      <c r="A87" s="99" t="s">
        <v>286</v>
      </c>
      <c r="B87" s="145">
        <v>4.4999999999999998E-2</v>
      </c>
      <c r="C87" s="146"/>
      <c r="E87" s="145">
        <v>4.4999999999999998E-2</v>
      </c>
      <c r="F87" s="146"/>
      <c r="H87" s="145">
        <v>4.4999999999999998E-2</v>
      </c>
      <c r="I87" s="139"/>
      <c r="K87" s="145">
        <v>4.4999999999999998E-2</v>
      </c>
      <c r="L87" s="139"/>
      <c r="N87" s="145">
        <v>4.4999999999999998E-2</v>
      </c>
      <c r="O87" s="139"/>
      <c r="Q87" s="145">
        <v>4.4999999999999998E-2</v>
      </c>
      <c r="R87" s="139"/>
      <c r="T87" s="145">
        <v>4.4999999999999998E-2</v>
      </c>
      <c r="U87" s="139"/>
      <c r="W87" s="145">
        <v>4.4999999999999998E-2</v>
      </c>
      <c r="X87" s="139"/>
      <c r="Z87" s="145">
        <v>4.4999999999999998E-2</v>
      </c>
      <c r="AA87" s="139"/>
      <c r="AC87" s="145">
        <v>4.4999999999999998E-2</v>
      </c>
      <c r="AD87" s="139"/>
      <c r="AF87" s="145">
        <v>4.4999999999999998E-2</v>
      </c>
      <c r="AG87" s="139"/>
      <c r="AI87" s="145">
        <v>4.4999999999999998E-2</v>
      </c>
      <c r="AJ87" s="139"/>
      <c r="AL87" s="145">
        <v>4.4999999999999998E-2</v>
      </c>
      <c r="AM87" s="139"/>
      <c r="AO87" s="145">
        <v>4.4999999999999998E-2</v>
      </c>
      <c r="AP87" s="139"/>
      <c r="AR87" s="145">
        <v>4.4999999999999998E-2</v>
      </c>
      <c r="AS87" s="139"/>
      <c r="AU87" s="145">
        <v>4.4999999999999998E-2</v>
      </c>
      <c r="AV87" s="139"/>
      <c r="AX87" s="145">
        <v>4.4999999999999998E-2</v>
      </c>
      <c r="AY87" s="139"/>
      <c r="BA87" s="145">
        <v>4.4999999999999998E-2</v>
      </c>
      <c r="BB87" s="139"/>
      <c r="BD87" s="145">
        <v>4.4999999999999998E-2</v>
      </c>
      <c r="BE87" s="139"/>
      <c r="BG87" s="145">
        <v>4.4999999999999998E-2</v>
      </c>
      <c r="BH87" s="139"/>
      <c r="BJ87" s="145">
        <v>4.4999999999999998E-2</v>
      </c>
      <c r="BK87" s="139"/>
      <c r="BM87" s="145">
        <v>4.4999999999999998E-2</v>
      </c>
      <c r="BN87" s="139"/>
      <c r="BQ87" s="139"/>
      <c r="BS87" s="511">
        <v>4.4999999999999998E-2</v>
      </c>
      <c r="BT87" s="512"/>
      <c r="BU87" s="500"/>
    </row>
    <row r="88" spans="1:73">
      <c r="A88" s="99" t="s">
        <v>287</v>
      </c>
      <c r="B88" s="147"/>
      <c r="C88" s="144"/>
      <c r="E88" s="147"/>
      <c r="F88" s="144"/>
      <c r="H88" s="147"/>
      <c r="I88" s="139"/>
      <c r="K88" s="147"/>
      <c r="L88" s="139"/>
      <c r="N88" s="147"/>
      <c r="O88" s="139"/>
      <c r="Q88" s="147"/>
      <c r="R88" s="139"/>
      <c r="T88" s="147"/>
      <c r="U88" s="139"/>
      <c r="W88" s="147"/>
      <c r="X88" s="139"/>
      <c r="Z88" s="147"/>
      <c r="AA88" s="139"/>
      <c r="AC88" s="147"/>
      <c r="AD88" s="139"/>
      <c r="AF88" s="147"/>
      <c r="AG88" s="139"/>
      <c r="AI88" s="147"/>
      <c r="AJ88" s="139"/>
      <c r="AL88" s="147"/>
      <c r="AM88" s="139"/>
      <c r="AO88" s="147"/>
      <c r="AP88" s="139"/>
      <c r="AR88" s="147"/>
      <c r="AS88" s="139"/>
      <c r="AU88" s="147"/>
      <c r="AV88" s="139"/>
      <c r="AX88" s="147"/>
      <c r="AY88" s="139"/>
      <c r="BA88" s="147"/>
      <c r="BB88" s="139"/>
      <c r="BD88" s="147"/>
      <c r="BE88" s="139"/>
      <c r="BG88" s="147"/>
      <c r="BH88" s="139"/>
      <c r="BJ88" s="147"/>
      <c r="BK88" s="139"/>
      <c r="BM88" s="147"/>
      <c r="BN88" s="139"/>
      <c r="BQ88" s="139"/>
      <c r="BS88" s="513"/>
      <c r="BT88" s="510"/>
      <c r="BU88" s="500"/>
    </row>
    <row r="89" spans="1:73" ht="24">
      <c r="A89" s="95" t="s">
        <v>288</v>
      </c>
      <c r="B89" s="145">
        <v>8.8025736166442922E-2</v>
      </c>
      <c r="C89" s="146"/>
      <c r="E89" s="145">
        <v>8.6762065141999981E-2</v>
      </c>
      <c r="F89" s="146"/>
      <c r="H89" s="145">
        <v>8.6441560609306675E-2</v>
      </c>
      <c r="I89" s="139"/>
      <c r="K89" s="145">
        <v>8.4845155045325291E-2</v>
      </c>
      <c r="L89" s="139"/>
      <c r="N89" s="145">
        <v>7.8522126114905388E-2</v>
      </c>
      <c r="O89" s="139"/>
      <c r="Q89" s="145">
        <v>8.9660745365040415E-2</v>
      </c>
      <c r="R89" s="139"/>
      <c r="T89" s="145">
        <v>0.11959855631869799</v>
      </c>
      <c r="U89" s="139"/>
      <c r="W89" s="145">
        <v>0.10795109750676389</v>
      </c>
      <c r="X89" s="139"/>
      <c r="Z89" s="145">
        <v>9.2740259989107884E-2</v>
      </c>
      <c r="AA89" s="139"/>
      <c r="AC89" s="145">
        <v>7.751269245918653E-2</v>
      </c>
      <c r="AD89" s="139"/>
      <c r="AF89" s="145">
        <v>6.7267988258936873E-2</v>
      </c>
      <c r="AG89" s="139"/>
      <c r="AI89" s="145">
        <v>6.3909393112139737E-2</v>
      </c>
      <c r="AJ89" s="139"/>
      <c r="AL89" s="145">
        <v>4.6857569404529661E-2</v>
      </c>
      <c r="AM89" s="139"/>
      <c r="AO89" s="145">
        <v>1.5877956126105375E-2</v>
      </c>
      <c r="AP89" s="139"/>
      <c r="AR89" s="145">
        <v>-2.1562435100325923E-2</v>
      </c>
      <c r="AS89" s="139"/>
      <c r="AU89" s="145">
        <v>-0.11363789926054078</v>
      </c>
      <c r="AV89" s="139"/>
      <c r="AX89" s="145">
        <v>-0.16967510137795855</v>
      </c>
      <c r="AY89" s="139"/>
      <c r="BA89" s="145">
        <v>-0.21303459675024022</v>
      </c>
      <c r="BB89" s="139"/>
      <c r="BD89" s="145">
        <v>-0.14920288353481265</v>
      </c>
      <c r="BE89" s="139"/>
      <c r="BG89" s="145">
        <v>-0.18249989960776863</v>
      </c>
      <c r="BH89" s="139"/>
      <c r="BJ89" s="145">
        <v>4.9231849793754556E-2</v>
      </c>
      <c r="BK89" s="139"/>
      <c r="BM89" s="145">
        <v>-2.5281947959692252E-2</v>
      </c>
      <c r="BN89" s="139"/>
      <c r="BQ89" s="139"/>
      <c r="BS89" s="511">
        <v>4.1716264430349273E-2</v>
      </c>
      <c r="BT89" s="512"/>
      <c r="BU89" s="500"/>
    </row>
    <row r="90" spans="1:73">
      <c r="A90" s="92" t="s">
        <v>289</v>
      </c>
      <c r="B90" s="148"/>
      <c r="C90" s="149"/>
      <c r="E90" s="148"/>
      <c r="F90" s="149"/>
      <c r="H90" s="148"/>
      <c r="I90" s="139"/>
      <c r="J90" s="139"/>
      <c r="K90" s="139"/>
      <c r="L90" s="139"/>
      <c r="N90" s="139"/>
      <c r="O90" s="139"/>
      <c r="Q90" s="139"/>
      <c r="R90" s="139"/>
      <c r="T90" s="139"/>
      <c r="U90" s="139"/>
      <c r="W90" s="139"/>
      <c r="X90" s="139"/>
      <c r="Z90" s="139"/>
      <c r="AA90" s="139"/>
      <c r="AC90" s="139"/>
      <c r="AD90" s="139"/>
      <c r="AF90" s="139"/>
      <c r="AG90" s="139"/>
      <c r="AI90" s="139"/>
      <c r="AJ90" s="139"/>
      <c r="AL90" s="139"/>
      <c r="AM90" s="139"/>
      <c r="AO90" s="139"/>
      <c r="AP90" s="139"/>
      <c r="AR90" s="139"/>
      <c r="AS90" s="139"/>
      <c r="AU90" s="139"/>
      <c r="AV90" s="139"/>
      <c r="AX90" s="139"/>
      <c r="AY90" s="139"/>
      <c r="BA90" s="139"/>
      <c r="BB90" s="139"/>
      <c r="BD90" s="139"/>
      <c r="BE90" s="139"/>
      <c r="BG90" s="139"/>
      <c r="BH90" s="139"/>
      <c r="BJ90" s="139"/>
      <c r="BK90" s="139"/>
      <c r="BM90" s="139"/>
      <c r="BN90" s="139"/>
      <c r="BQ90" s="139"/>
      <c r="BS90" s="514"/>
      <c r="BT90" s="515"/>
      <c r="BU90" s="516"/>
    </row>
    <row r="91" spans="1:73">
      <c r="A91" s="99" t="s">
        <v>290</v>
      </c>
      <c r="B91" s="129"/>
      <c r="C91" s="127"/>
      <c r="E91" s="129"/>
      <c r="F91" s="127"/>
      <c r="H91" s="129"/>
      <c r="I91" s="139"/>
      <c r="K91" s="129"/>
      <c r="L91" s="139"/>
      <c r="N91" s="129"/>
      <c r="O91" s="139"/>
      <c r="Q91" s="129"/>
      <c r="R91" s="139"/>
      <c r="T91" s="129"/>
      <c r="U91" s="139"/>
      <c r="W91" s="129"/>
      <c r="X91" s="139"/>
      <c r="Z91" s="129"/>
      <c r="AA91" s="139"/>
      <c r="AC91" s="129"/>
      <c r="AD91" s="139"/>
      <c r="AF91" s="129"/>
      <c r="AG91" s="139"/>
      <c r="AI91" s="129"/>
      <c r="AJ91" s="139"/>
      <c r="AL91" s="129"/>
      <c r="AM91" s="139"/>
      <c r="AO91" s="129"/>
      <c r="AP91" s="139"/>
      <c r="AR91" s="129"/>
      <c r="AS91" s="139"/>
      <c r="AU91" s="129"/>
      <c r="AV91" s="139"/>
      <c r="AX91" s="129"/>
      <c r="AY91" s="139"/>
      <c r="BA91" s="129"/>
      <c r="BB91" s="139"/>
      <c r="BD91" s="129"/>
      <c r="BE91" s="139"/>
      <c r="BG91" s="129"/>
      <c r="BH91" s="139"/>
      <c r="BJ91" s="129"/>
      <c r="BK91" s="139"/>
      <c r="BM91" s="129"/>
      <c r="BN91" s="139"/>
      <c r="BQ91" s="139"/>
      <c r="BS91" s="492"/>
      <c r="BT91" s="499"/>
      <c r="BU91" s="491"/>
    </row>
    <row r="92" spans="1:73">
      <c r="A92" s="99" t="s">
        <v>291</v>
      </c>
      <c r="B92" s="142">
        <v>5.5E-2</v>
      </c>
      <c r="C92" s="150"/>
      <c r="E92" s="142">
        <v>5.5E-2</v>
      </c>
      <c r="F92" s="150"/>
      <c r="H92" s="142">
        <v>5.5E-2</v>
      </c>
      <c r="I92" s="139"/>
      <c r="K92" s="142">
        <v>5.5E-2</v>
      </c>
      <c r="L92" s="139"/>
      <c r="N92" s="142">
        <v>5.5E-2</v>
      </c>
      <c r="O92" s="139"/>
      <c r="Q92" s="142">
        <v>5.5E-2</v>
      </c>
      <c r="R92" s="139"/>
      <c r="T92" s="142">
        <v>5.5E-2</v>
      </c>
      <c r="U92" s="139"/>
      <c r="W92" s="142">
        <v>5.5E-2</v>
      </c>
      <c r="X92" s="139"/>
      <c r="Z92" s="142">
        <v>5.5E-2</v>
      </c>
      <c r="AA92" s="139"/>
      <c r="AC92" s="142">
        <v>5.5E-2</v>
      </c>
      <c r="AD92" s="139"/>
      <c r="AF92" s="142">
        <v>5.5E-2</v>
      </c>
      <c r="AG92" s="139"/>
      <c r="AI92" s="142">
        <v>5.5E-2</v>
      </c>
      <c r="AJ92" s="139"/>
      <c r="AL92" s="142">
        <v>5.5E-2</v>
      </c>
      <c r="AM92" s="139"/>
      <c r="AO92" s="142">
        <v>5.5E-2</v>
      </c>
      <c r="AP92" s="139"/>
      <c r="AR92" s="142">
        <v>5.5E-2</v>
      </c>
      <c r="AS92" s="139"/>
      <c r="AU92" s="142">
        <v>5.5E-2</v>
      </c>
      <c r="AV92" s="139"/>
      <c r="AX92" s="142">
        <v>5.5E-2</v>
      </c>
      <c r="AY92" s="139"/>
      <c r="BA92" s="142">
        <v>5.5E-2</v>
      </c>
      <c r="BB92" s="139"/>
      <c r="BD92" s="142">
        <v>5.5E-2</v>
      </c>
      <c r="BE92" s="139"/>
      <c r="BG92" s="142">
        <v>5.5E-2</v>
      </c>
      <c r="BH92" s="139"/>
      <c r="BJ92" s="142">
        <v>5.5E-2</v>
      </c>
      <c r="BK92" s="139"/>
      <c r="BM92" s="142">
        <v>5.5E-2</v>
      </c>
      <c r="BN92" s="139"/>
      <c r="BQ92" s="139"/>
      <c r="BS92" s="507">
        <v>5.5E-2</v>
      </c>
      <c r="BT92" s="517"/>
      <c r="BU92" s="500"/>
    </row>
    <row r="93" spans="1:73">
      <c r="A93" s="99" t="s">
        <v>292</v>
      </c>
      <c r="B93" s="151">
        <v>0.11</v>
      </c>
      <c r="C93" s="152"/>
      <c r="E93" s="151">
        <v>0.11</v>
      </c>
      <c r="F93" s="152"/>
      <c r="H93" s="151">
        <v>0.11</v>
      </c>
      <c r="I93" s="139"/>
      <c r="K93" s="151">
        <v>0.11</v>
      </c>
      <c r="L93" s="139"/>
      <c r="N93" s="151">
        <v>0.11</v>
      </c>
      <c r="O93" s="139"/>
      <c r="Q93" s="151">
        <v>0.11</v>
      </c>
      <c r="R93" s="139"/>
      <c r="T93" s="151">
        <v>0.11</v>
      </c>
      <c r="U93" s="139"/>
      <c r="W93" s="151">
        <v>0.11</v>
      </c>
      <c r="X93" s="139"/>
      <c r="Z93" s="151">
        <v>0.11</v>
      </c>
      <c r="AA93" s="139"/>
      <c r="AC93" s="151">
        <v>0.11</v>
      </c>
      <c r="AD93" s="139"/>
      <c r="AF93" s="151">
        <v>0.11</v>
      </c>
      <c r="AG93" s="139"/>
      <c r="AI93" s="151">
        <v>0.11</v>
      </c>
      <c r="AJ93" s="139"/>
      <c r="AL93" s="151">
        <v>0.11</v>
      </c>
      <c r="AM93" s="139"/>
      <c r="AO93" s="151">
        <v>0.11</v>
      </c>
      <c r="AP93" s="139"/>
      <c r="AR93" s="151">
        <v>0.11</v>
      </c>
      <c r="AS93" s="139"/>
      <c r="AU93" s="151">
        <v>0.11</v>
      </c>
      <c r="AV93" s="139"/>
      <c r="AX93" s="151">
        <v>0.11</v>
      </c>
      <c r="AY93" s="139"/>
      <c r="BA93" s="151">
        <v>0.11</v>
      </c>
      <c r="BB93" s="139"/>
      <c r="BD93" s="151">
        <v>0.11</v>
      </c>
      <c r="BE93" s="139"/>
      <c r="BG93" s="151">
        <v>0.11</v>
      </c>
      <c r="BH93" s="139"/>
      <c r="BJ93" s="151">
        <v>0.11</v>
      </c>
      <c r="BK93" s="139"/>
      <c r="BM93" s="151">
        <v>0.11</v>
      </c>
      <c r="BN93" s="139"/>
      <c r="BQ93" s="139"/>
      <c r="BS93" s="518">
        <v>0.11</v>
      </c>
      <c r="BT93" s="519"/>
      <c r="BU93" s="500"/>
    </row>
    <row r="94" spans="1:73" ht="36">
      <c r="A94" s="92" t="s">
        <v>424</v>
      </c>
      <c r="B94" s="93" t="s">
        <v>207</v>
      </c>
      <c r="C94" s="94" t="s">
        <v>293</v>
      </c>
      <c r="E94" s="93" t="s">
        <v>207</v>
      </c>
      <c r="F94" s="94" t="s">
        <v>293</v>
      </c>
      <c r="H94" s="93" t="s">
        <v>207</v>
      </c>
      <c r="I94" s="94" t="s">
        <v>293</v>
      </c>
      <c r="K94" s="93" t="s">
        <v>207</v>
      </c>
      <c r="L94" s="94" t="s">
        <v>293</v>
      </c>
      <c r="N94" s="93" t="s">
        <v>207</v>
      </c>
      <c r="O94" s="94" t="s">
        <v>293</v>
      </c>
      <c r="Q94" s="93" t="s">
        <v>207</v>
      </c>
      <c r="R94" s="94" t="s">
        <v>293</v>
      </c>
      <c r="T94" s="93" t="s">
        <v>207</v>
      </c>
      <c r="U94" s="94" t="s">
        <v>293</v>
      </c>
      <c r="W94" s="93" t="s">
        <v>207</v>
      </c>
      <c r="X94" s="94" t="s">
        <v>293</v>
      </c>
      <c r="Z94" s="93" t="s">
        <v>207</v>
      </c>
      <c r="AA94" s="94" t="s">
        <v>293</v>
      </c>
      <c r="AC94" s="93" t="s">
        <v>207</v>
      </c>
      <c r="AD94" s="94" t="s">
        <v>293</v>
      </c>
      <c r="AF94" s="93" t="s">
        <v>207</v>
      </c>
      <c r="AG94" s="94" t="s">
        <v>293</v>
      </c>
      <c r="AI94" s="93" t="s">
        <v>207</v>
      </c>
      <c r="AJ94" s="94" t="s">
        <v>293</v>
      </c>
      <c r="AL94" s="93" t="s">
        <v>207</v>
      </c>
      <c r="AM94" s="94" t="s">
        <v>293</v>
      </c>
      <c r="AO94" s="93" t="s">
        <v>207</v>
      </c>
      <c r="AP94" s="94" t="s">
        <v>293</v>
      </c>
      <c r="AR94" s="93" t="s">
        <v>207</v>
      </c>
      <c r="AS94" s="94" t="s">
        <v>293</v>
      </c>
      <c r="AU94" s="93" t="s">
        <v>207</v>
      </c>
      <c r="AV94" s="94" t="s">
        <v>293</v>
      </c>
      <c r="AX94" s="93" t="s">
        <v>207</v>
      </c>
      <c r="AY94" s="94" t="s">
        <v>293</v>
      </c>
      <c r="BA94" s="93" t="s">
        <v>207</v>
      </c>
      <c r="BB94" s="94" t="s">
        <v>293</v>
      </c>
      <c r="BD94" s="93" t="s">
        <v>207</v>
      </c>
      <c r="BE94" s="94" t="s">
        <v>293</v>
      </c>
      <c r="BG94" s="93" t="s">
        <v>207</v>
      </c>
      <c r="BH94" s="94" t="s">
        <v>293</v>
      </c>
      <c r="BJ94" s="93" t="s">
        <v>207</v>
      </c>
      <c r="BK94" s="94" t="s">
        <v>293</v>
      </c>
      <c r="BM94" s="93" t="s">
        <v>207</v>
      </c>
      <c r="BN94" s="94" t="s">
        <v>293</v>
      </c>
      <c r="BQ94" s="94" t="s">
        <v>294</v>
      </c>
      <c r="BS94" s="460" t="s">
        <v>207</v>
      </c>
      <c r="BT94" s="461" t="s">
        <v>293</v>
      </c>
      <c r="BU94" s="461" t="s">
        <v>294</v>
      </c>
    </row>
    <row r="95" spans="1:73" ht="36">
      <c r="A95" s="95" t="s">
        <v>295</v>
      </c>
      <c r="B95" s="153">
        <v>0</v>
      </c>
      <c r="C95" s="154">
        <v>0</v>
      </c>
      <c r="E95" s="153">
        <v>0</v>
      </c>
      <c r="F95" s="154">
        <v>0</v>
      </c>
      <c r="H95" s="153">
        <v>0</v>
      </c>
      <c r="I95" s="154">
        <v>0</v>
      </c>
      <c r="K95" s="153">
        <v>0</v>
      </c>
      <c r="L95" s="154">
        <v>0</v>
      </c>
      <c r="N95" s="153">
        <v>0</v>
      </c>
      <c r="O95" s="154">
        <v>0</v>
      </c>
      <c r="Q95" s="153">
        <v>0</v>
      </c>
      <c r="R95" s="154">
        <v>0</v>
      </c>
      <c r="T95" s="153">
        <v>0</v>
      </c>
      <c r="U95" s="154">
        <v>0</v>
      </c>
      <c r="W95" s="153">
        <v>0</v>
      </c>
      <c r="X95" s="154">
        <v>0</v>
      </c>
      <c r="Z95" s="153">
        <v>0</v>
      </c>
      <c r="AA95" s="154">
        <v>0</v>
      </c>
      <c r="AC95" s="153">
        <v>0</v>
      </c>
      <c r="AD95" s="154">
        <v>0</v>
      </c>
      <c r="AF95" s="153">
        <v>0</v>
      </c>
      <c r="AG95" s="154">
        <v>0</v>
      </c>
      <c r="AI95" s="153">
        <v>0</v>
      </c>
      <c r="AJ95" s="154">
        <v>0</v>
      </c>
      <c r="AL95" s="153">
        <v>0</v>
      </c>
      <c r="AM95" s="154">
        <v>0</v>
      </c>
      <c r="AO95" s="153">
        <v>0</v>
      </c>
      <c r="AP95" s="154">
        <v>0</v>
      </c>
      <c r="AR95" s="153">
        <v>0</v>
      </c>
      <c r="AS95" s="154">
        <v>0</v>
      </c>
      <c r="AU95" s="153">
        <v>0</v>
      </c>
      <c r="AV95" s="154">
        <v>0</v>
      </c>
      <c r="AX95" s="153">
        <v>0</v>
      </c>
      <c r="AY95" s="154">
        <v>0</v>
      </c>
      <c r="BA95" s="153">
        <v>0</v>
      </c>
      <c r="BB95" s="154">
        <v>0</v>
      </c>
      <c r="BD95" s="153">
        <v>0</v>
      </c>
      <c r="BE95" s="154">
        <v>0</v>
      </c>
      <c r="BG95" s="153">
        <v>0</v>
      </c>
      <c r="BH95" s="154">
        <v>0</v>
      </c>
      <c r="BJ95" s="153">
        <v>0</v>
      </c>
      <c r="BK95" s="154">
        <v>0</v>
      </c>
      <c r="BM95" s="153">
        <v>0</v>
      </c>
      <c r="BN95" s="154">
        <v>0</v>
      </c>
      <c r="BQ95" s="155"/>
      <c r="BS95" s="520">
        <v>0</v>
      </c>
      <c r="BT95" s="521">
        <v>0</v>
      </c>
      <c r="BU95" s="522"/>
    </row>
    <row r="96" spans="1:73" ht="36">
      <c r="A96" s="95" t="s">
        <v>234</v>
      </c>
      <c r="B96" s="115">
        <v>0</v>
      </c>
      <c r="C96" s="154"/>
      <c r="E96" s="115">
        <v>0</v>
      </c>
      <c r="F96" s="154"/>
      <c r="H96" s="115">
        <v>0</v>
      </c>
      <c r="I96" s="154"/>
      <c r="K96" s="115">
        <v>0</v>
      </c>
      <c r="L96" s="154"/>
      <c r="N96" s="115">
        <v>0</v>
      </c>
      <c r="O96" s="154"/>
      <c r="Q96" s="115">
        <v>0</v>
      </c>
      <c r="R96" s="154"/>
      <c r="T96" s="115">
        <v>0</v>
      </c>
      <c r="U96" s="154"/>
      <c r="W96" s="115">
        <v>0</v>
      </c>
      <c r="X96" s="154"/>
      <c r="Z96" s="115">
        <v>0</v>
      </c>
      <c r="AA96" s="154"/>
      <c r="AC96" s="115">
        <v>0</v>
      </c>
      <c r="AD96" s="154"/>
      <c r="AF96" s="115">
        <v>0</v>
      </c>
      <c r="AG96" s="154"/>
      <c r="AI96" s="115">
        <v>0</v>
      </c>
      <c r="AJ96" s="154"/>
      <c r="AL96" s="115">
        <v>0</v>
      </c>
      <c r="AM96" s="154"/>
      <c r="AO96" s="115">
        <v>0</v>
      </c>
      <c r="AP96" s="154"/>
      <c r="AR96" s="115">
        <v>0</v>
      </c>
      <c r="AS96" s="154"/>
      <c r="AU96" s="115">
        <v>0</v>
      </c>
      <c r="AV96" s="154"/>
      <c r="AX96" s="115">
        <v>0</v>
      </c>
      <c r="AY96" s="154"/>
      <c r="BA96" s="115">
        <v>0</v>
      </c>
      <c r="BB96" s="154"/>
      <c r="BD96" s="115">
        <v>0</v>
      </c>
      <c r="BE96" s="154"/>
      <c r="BG96" s="115">
        <v>0</v>
      </c>
      <c r="BH96" s="154"/>
      <c r="BJ96" s="115">
        <v>0</v>
      </c>
      <c r="BK96" s="154"/>
      <c r="BM96" s="115">
        <v>0</v>
      </c>
      <c r="BN96" s="154"/>
      <c r="BQ96" s="98"/>
      <c r="BS96" s="479">
        <v>0</v>
      </c>
      <c r="BT96" s="521"/>
      <c r="BU96" s="464"/>
    </row>
    <row r="97" spans="1:73">
      <c r="A97" s="99" t="s">
        <v>235</v>
      </c>
      <c r="B97" s="156">
        <v>0</v>
      </c>
      <c r="C97" s="157"/>
      <c r="E97" s="156">
        <v>0</v>
      </c>
      <c r="F97" s="157"/>
      <c r="H97" s="156">
        <v>0</v>
      </c>
      <c r="I97" s="157"/>
      <c r="K97" s="156">
        <v>0</v>
      </c>
      <c r="L97" s="157"/>
      <c r="N97" s="156">
        <v>0</v>
      </c>
      <c r="O97" s="157"/>
      <c r="Q97" s="156">
        <v>0</v>
      </c>
      <c r="R97" s="157"/>
      <c r="T97" s="156">
        <v>0</v>
      </c>
      <c r="U97" s="157"/>
      <c r="W97" s="156">
        <v>0</v>
      </c>
      <c r="X97" s="157"/>
      <c r="Z97" s="156">
        <v>0</v>
      </c>
      <c r="AA97" s="157"/>
      <c r="AC97" s="156">
        <v>0</v>
      </c>
      <c r="AD97" s="157"/>
      <c r="AF97" s="156">
        <v>0</v>
      </c>
      <c r="AG97" s="157"/>
      <c r="AI97" s="156">
        <v>0</v>
      </c>
      <c r="AJ97" s="157"/>
      <c r="AL97" s="156">
        <v>0</v>
      </c>
      <c r="AM97" s="157"/>
      <c r="AO97" s="156">
        <v>0</v>
      </c>
      <c r="AP97" s="157"/>
      <c r="AR97" s="156">
        <v>0</v>
      </c>
      <c r="AS97" s="157"/>
      <c r="AU97" s="156">
        <v>0</v>
      </c>
      <c r="AV97" s="157"/>
      <c r="AX97" s="156">
        <v>0</v>
      </c>
      <c r="AY97" s="157"/>
      <c r="BA97" s="156">
        <v>0</v>
      </c>
      <c r="BB97" s="157"/>
      <c r="BD97" s="156">
        <v>0</v>
      </c>
      <c r="BE97" s="157"/>
      <c r="BG97" s="156">
        <v>0</v>
      </c>
      <c r="BH97" s="157"/>
      <c r="BJ97" s="156">
        <v>0</v>
      </c>
      <c r="BK97" s="157"/>
      <c r="BM97" s="156">
        <v>0</v>
      </c>
      <c r="BN97" s="157"/>
      <c r="BQ97" s="158"/>
      <c r="BS97" s="523">
        <v>0</v>
      </c>
      <c r="BT97" s="524"/>
      <c r="BU97" s="525"/>
    </row>
    <row r="98" spans="1:73">
      <c r="A98" s="99" t="s">
        <v>425</v>
      </c>
      <c r="B98" s="159">
        <v>0</v>
      </c>
      <c r="C98" s="160"/>
      <c r="E98" s="159">
        <v>0</v>
      </c>
      <c r="F98" s="160"/>
      <c r="H98" s="159">
        <v>0</v>
      </c>
      <c r="I98" s="160"/>
      <c r="K98" s="159">
        <v>0</v>
      </c>
      <c r="L98" s="160"/>
      <c r="N98" s="159">
        <v>0</v>
      </c>
      <c r="O98" s="160"/>
      <c r="Q98" s="159">
        <v>0</v>
      </c>
      <c r="R98" s="160"/>
      <c r="T98" s="159">
        <v>0</v>
      </c>
      <c r="U98" s="160"/>
      <c r="W98" s="159">
        <v>0</v>
      </c>
      <c r="X98" s="160"/>
      <c r="Z98" s="159">
        <v>0</v>
      </c>
      <c r="AA98" s="160"/>
      <c r="AC98" s="159">
        <v>0</v>
      </c>
      <c r="AD98" s="160"/>
      <c r="AF98" s="159">
        <v>0</v>
      </c>
      <c r="AG98" s="160"/>
      <c r="AI98" s="159">
        <v>0</v>
      </c>
      <c r="AJ98" s="160"/>
      <c r="AL98" s="159">
        <v>0</v>
      </c>
      <c r="AM98" s="160"/>
      <c r="AO98" s="159">
        <v>0</v>
      </c>
      <c r="AP98" s="160"/>
      <c r="AR98" s="159">
        <v>0</v>
      </c>
      <c r="AS98" s="160"/>
      <c r="AU98" s="159">
        <v>0</v>
      </c>
      <c r="AV98" s="160"/>
      <c r="AX98" s="159">
        <v>0</v>
      </c>
      <c r="AY98" s="160"/>
      <c r="BA98" s="159">
        <v>0</v>
      </c>
      <c r="BB98" s="160"/>
      <c r="BD98" s="159">
        <v>0</v>
      </c>
      <c r="BE98" s="160"/>
      <c r="BG98" s="159">
        <v>0</v>
      </c>
      <c r="BH98" s="160"/>
      <c r="BJ98" s="159">
        <v>0</v>
      </c>
      <c r="BK98" s="160"/>
      <c r="BM98" s="159">
        <v>0</v>
      </c>
      <c r="BN98" s="160"/>
      <c r="BQ98" s="98"/>
      <c r="BS98" s="526">
        <v>0</v>
      </c>
      <c r="BT98" s="527"/>
      <c r="BU98" s="464"/>
    </row>
    <row r="99" spans="1:73" ht="24.75">
      <c r="A99" s="92" t="s">
        <v>296</v>
      </c>
      <c r="B99" s="93" t="s">
        <v>207</v>
      </c>
      <c r="C99" s="94"/>
      <c r="E99" s="93" t="s">
        <v>207</v>
      </c>
      <c r="F99" s="94"/>
      <c r="H99" s="93" t="s">
        <v>207</v>
      </c>
      <c r="I99" s="94"/>
      <c r="K99" s="93" t="s">
        <v>207</v>
      </c>
      <c r="L99" s="94"/>
      <c r="N99" s="93" t="s">
        <v>207</v>
      </c>
      <c r="O99" s="94"/>
      <c r="Q99" s="93" t="s">
        <v>207</v>
      </c>
      <c r="R99" s="94"/>
      <c r="T99" s="93" t="s">
        <v>207</v>
      </c>
      <c r="U99" s="94"/>
      <c r="W99" s="93" t="s">
        <v>207</v>
      </c>
      <c r="X99" s="94"/>
      <c r="Z99" s="93" t="s">
        <v>207</v>
      </c>
      <c r="AA99" s="94"/>
      <c r="AC99" s="93" t="s">
        <v>207</v>
      </c>
      <c r="AD99" s="94"/>
      <c r="AF99" s="93" t="s">
        <v>207</v>
      </c>
      <c r="AG99" s="94"/>
      <c r="AI99" s="93" t="s">
        <v>207</v>
      </c>
      <c r="AJ99" s="94"/>
      <c r="AL99" s="93" t="s">
        <v>207</v>
      </c>
      <c r="AM99" s="94"/>
      <c r="AO99" s="93" t="s">
        <v>207</v>
      </c>
      <c r="AP99" s="94"/>
      <c r="AR99" s="93" t="s">
        <v>207</v>
      </c>
      <c r="AS99" s="94"/>
      <c r="AU99" s="93" t="s">
        <v>207</v>
      </c>
      <c r="AV99" s="94"/>
      <c r="AX99" s="93" t="s">
        <v>207</v>
      </c>
      <c r="AY99" s="94"/>
      <c r="BA99" s="93" t="s">
        <v>207</v>
      </c>
      <c r="BB99" s="94"/>
      <c r="BD99" s="93" t="s">
        <v>207</v>
      </c>
      <c r="BE99" s="94"/>
      <c r="BG99" s="93" t="s">
        <v>207</v>
      </c>
      <c r="BH99" s="94"/>
      <c r="BJ99" s="93" t="s">
        <v>207</v>
      </c>
      <c r="BK99" s="94"/>
      <c r="BM99" s="93" t="s">
        <v>207</v>
      </c>
      <c r="BN99" s="94"/>
      <c r="BQ99" s="94"/>
      <c r="BS99" s="460" t="s">
        <v>207</v>
      </c>
      <c r="BT99" s="461"/>
      <c r="BU99" s="461"/>
    </row>
    <row r="100" spans="1:73" ht="24">
      <c r="A100" s="95" t="s">
        <v>297</v>
      </c>
      <c r="B100" s="127"/>
      <c r="C100" s="127"/>
      <c r="E100" s="127"/>
      <c r="F100" s="127"/>
      <c r="H100" s="127"/>
      <c r="I100" s="127"/>
      <c r="K100" s="127"/>
      <c r="L100" s="127"/>
      <c r="N100" s="127"/>
      <c r="O100" s="127"/>
      <c r="Q100" s="127"/>
      <c r="R100" s="127"/>
      <c r="T100" s="127"/>
      <c r="U100" s="127"/>
      <c r="W100" s="127"/>
      <c r="X100" s="127"/>
      <c r="Z100" s="127"/>
      <c r="AA100" s="127"/>
      <c r="AC100" s="127"/>
      <c r="AD100" s="127"/>
      <c r="AF100" s="127"/>
      <c r="AG100" s="127"/>
      <c r="AI100" s="127"/>
      <c r="AJ100" s="127"/>
      <c r="AL100" s="127"/>
      <c r="AM100" s="127"/>
      <c r="AO100" s="127"/>
      <c r="AP100" s="127"/>
      <c r="AR100" s="127"/>
      <c r="AS100" s="127"/>
      <c r="AU100" s="127"/>
      <c r="AV100" s="127"/>
      <c r="AX100" s="127"/>
      <c r="AY100" s="127"/>
      <c r="BA100" s="127"/>
      <c r="BB100" s="127"/>
      <c r="BD100" s="127"/>
      <c r="BE100" s="127"/>
      <c r="BG100" s="127"/>
      <c r="BH100" s="127"/>
      <c r="BJ100" s="127"/>
      <c r="BK100" s="127"/>
      <c r="BM100" s="127"/>
      <c r="BN100" s="127"/>
      <c r="BQ100" s="111"/>
      <c r="BS100" s="499"/>
      <c r="BT100" s="499"/>
      <c r="BU100" s="475"/>
    </row>
    <row r="101" spans="1:73" ht="24">
      <c r="A101" s="95" t="s">
        <v>298</v>
      </c>
      <c r="B101" s="161"/>
      <c r="C101" s="127"/>
      <c r="E101" s="161"/>
      <c r="F101" s="127"/>
      <c r="H101" s="161"/>
      <c r="I101" s="127"/>
      <c r="K101" s="161"/>
      <c r="L101" s="127"/>
      <c r="N101" s="161"/>
      <c r="O101" s="127"/>
      <c r="Q101" s="161"/>
      <c r="R101" s="127"/>
      <c r="T101" s="161"/>
      <c r="U101" s="127"/>
      <c r="W101" s="161"/>
      <c r="X101" s="127"/>
      <c r="Z101" s="161"/>
      <c r="AA101" s="127"/>
      <c r="AC101" s="161"/>
      <c r="AD101" s="127"/>
      <c r="AF101" s="161"/>
      <c r="AG101" s="127"/>
      <c r="AI101" s="161"/>
      <c r="AJ101" s="127"/>
      <c r="AL101" s="161"/>
      <c r="AM101" s="127"/>
      <c r="AO101" s="161"/>
      <c r="AP101" s="127"/>
      <c r="AR101" s="161"/>
      <c r="AS101" s="127"/>
      <c r="AU101" s="161"/>
      <c r="AV101" s="127"/>
      <c r="AX101" s="161"/>
      <c r="AY101" s="127"/>
      <c r="BA101" s="161"/>
      <c r="BB101" s="127"/>
      <c r="BD101" s="161"/>
      <c r="BE101" s="127"/>
      <c r="BG101" s="161"/>
      <c r="BH101" s="127"/>
      <c r="BJ101" s="161"/>
      <c r="BK101" s="127"/>
      <c r="BM101" s="161"/>
      <c r="BN101" s="127"/>
      <c r="BQ101" s="111"/>
      <c r="BS101" s="528"/>
      <c r="BT101" s="499"/>
      <c r="BU101" s="475"/>
    </row>
    <row r="102" spans="1:73" ht="24">
      <c r="A102" s="95" t="s">
        <v>299</v>
      </c>
      <c r="B102" s="162" t="s">
        <v>219</v>
      </c>
      <c r="C102" s="110">
        <v>0</v>
      </c>
      <c r="E102" s="162" t="s">
        <v>219</v>
      </c>
      <c r="F102" s="110">
        <v>0</v>
      </c>
      <c r="H102" s="162" t="s">
        <v>219</v>
      </c>
      <c r="I102" s="110">
        <v>0</v>
      </c>
      <c r="K102" s="162" t="s">
        <v>219</v>
      </c>
      <c r="L102" s="110">
        <v>0</v>
      </c>
      <c r="N102" s="162" t="s">
        <v>219</v>
      </c>
      <c r="O102" s="110">
        <v>0</v>
      </c>
      <c r="Q102" s="162" t="s">
        <v>219</v>
      </c>
      <c r="R102" s="110">
        <v>0</v>
      </c>
      <c r="T102" s="162" t="s">
        <v>219</v>
      </c>
      <c r="U102" s="110">
        <v>0</v>
      </c>
      <c r="W102" s="162" t="s">
        <v>219</v>
      </c>
      <c r="X102" s="110">
        <v>0</v>
      </c>
      <c r="Z102" s="162" t="s">
        <v>219</v>
      </c>
      <c r="AA102" s="110">
        <v>0</v>
      </c>
      <c r="AC102" s="162" t="s">
        <v>219</v>
      </c>
      <c r="AD102" s="110">
        <v>0</v>
      </c>
      <c r="AF102" s="162" t="s">
        <v>219</v>
      </c>
      <c r="AG102" s="110">
        <v>0</v>
      </c>
      <c r="AI102" s="162" t="s">
        <v>219</v>
      </c>
      <c r="AJ102" s="110">
        <v>0</v>
      </c>
      <c r="AL102" s="162" t="s">
        <v>219</v>
      </c>
      <c r="AM102" s="110">
        <v>0</v>
      </c>
      <c r="AO102" s="162" t="s">
        <v>219</v>
      </c>
      <c r="AP102" s="110">
        <v>0</v>
      </c>
      <c r="AR102" s="162" t="s">
        <v>219</v>
      </c>
      <c r="AS102" s="110">
        <v>0</v>
      </c>
      <c r="AU102" s="162" t="s">
        <v>219</v>
      </c>
      <c r="AV102" s="110">
        <v>0</v>
      </c>
      <c r="AX102" s="162" t="s">
        <v>219</v>
      </c>
      <c r="AY102" s="110">
        <v>0</v>
      </c>
      <c r="BA102" s="162" t="s">
        <v>219</v>
      </c>
      <c r="BB102" s="110">
        <v>0</v>
      </c>
      <c r="BD102" s="162" t="s">
        <v>219</v>
      </c>
      <c r="BE102" s="110">
        <v>0</v>
      </c>
      <c r="BG102" s="162" t="s">
        <v>219</v>
      </c>
      <c r="BH102" s="110">
        <v>0</v>
      </c>
      <c r="BJ102" s="162" t="s">
        <v>219</v>
      </c>
      <c r="BK102" s="110">
        <v>0</v>
      </c>
      <c r="BM102" s="162" t="s">
        <v>219</v>
      </c>
      <c r="BN102" s="110">
        <v>0</v>
      </c>
      <c r="BQ102" s="111"/>
      <c r="BS102" s="529" t="s">
        <v>219</v>
      </c>
      <c r="BT102" s="474">
        <v>0</v>
      </c>
      <c r="BU102" s="475"/>
    </row>
    <row r="103" spans="1:73">
      <c r="A103" s="99" t="s">
        <v>300</v>
      </c>
      <c r="B103" s="162" t="s">
        <v>219</v>
      </c>
      <c r="C103" s="110">
        <v>0</v>
      </c>
      <c r="E103" s="162" t="s">
        <v>219</v>
      </c>
      <c r="F103" s="110">
        <v>0</v>
      </c>
      <c r="H103" s="162" t="s">
        <v>219</v>
      </c>
      <c r="I103" s="110">
        <v>0</v>
      </c>
      <c r="K103" s="162" t="s">
        <v>219</v>
      </c>
      <c r="L103" s="110">
        <v>0</v>
      </c>
      <c r="N103" s="162" t="s">
        <v>219</v>
      </c>
      <c r="O103" s="110">
        <v>0</v>
      </c>
      <c r="Q103" s="162" t="s">
        <v>219</v>
      </c>
      <c r="R103" s="110">
        <v>0</v>
      </c>
      <c r="T103" s="162" t="s">
        <v>219</v>
      </c>
      <c r="U103" s="110">
        <v>0</v>
      </c>
      <c r="W103" s="162" t="s">
        <v>219</v>
      </c>
      <c r="X103" s="110">
        <v>0</v>
      </c>
      <c r="Z103" s="162" t="s">
        <v>219</v>
      </c>
      <c r="AA103" s="110">
        <v>0</v>
      </c>
      <c r="AC103" s="162" t="s">
        <v>219</v>
      </c>
      <c r="AD103" s="110">
        <v>0</v>
      </c>
      <c r="AF103" s="162" t="s">
        <v>219</v>
      </c>
      <c r="AG103" s="110">
        <v>0</v>
      </c>
      <c r="AI103" s="162" t="s">
        <v>219</v>
      </c>
      <c r="AJ103" s="110">
        <v>0</v>
      </c>
      <c r="AL103" s="162" t="s">
        <v>219</v>
      </c>
      <c r="AM103" s="110">
        <v>0</v>
      </c>
      <c r="AO103" s="162" t="s">
        <v>219</v>
      </c>
      <c r="AP103" s="110">
        <v>0</v>
      </c>
      <c r="AR103" s="162" t="s">
        <v>219</v>
      </c>
      <c r="AS103" s="110">
        <v>0</v>
      </c>
      <c r="AU103" s="162" t="s">
        <v>219</v>
      </c>
      <c r="AV103" s="110">
        <v>0</v>
      </c>
      <c r="AX103" s="162" t="s">
        <v>219</v>
      </c>
      <c r="AY103" s="110">
        <v>0</v>
      </c>
      <c r="BA103" s="162" t="s">
        <v>219</v>
      </c>
      <c r="BB103" s="110">
        <v>0</v>
      </c>
      <c r="BD103" s="162" t="s">
        <v>219</v>
      </c>
      <c r="BE103" s="110">
        <v>0</v>
      </c>
      <c r="BG103" s="162" t="s">
        <v>219</v>
      </c>
      <c r="BH103" s="110">
        <v>0</v>
      </c>
      <c r="BJ103" s="162" t="s">
        <v>219</v>
      </c>
      <c r="BK103" s="110">
        <v>0</v>
      </c>
      <c r="BM103" s="162" t="s">
        <v>219</v>
      </c>
      <c r="BN103" s="110">
        <v>0</v>
      </c>
      <c r="BQ103" s="111"/>
      <c r="BS103" s="529" t="s">
        <v>219</v>
      </c>
      <c r="BT103" s="474">
        <v>0</v>
      </c>
      <c r="BU103" s="475"/>
    </row>
    <row r="104" spans="1:73" ht="36">
      <c r="A104" s="92" t="s">
        <v>301</v>
      </c>
      <c r="B104" s="93" t="s">
        <v>207</v>
      </c>
      <c r="C104" s="94" t="s">
        <v>293</v>
      </c>
      <c r="E104" s="93" t="s">
        <v>207</v>
      </c>
      <c r="F104" s="94" t="s">
        <v>293</v>
      </c>
      <c r="H104" s="93" t="s">
        <v>207</v>
      </c>
      <c r="I104" s="94" t="s">
        <v>293</v>
      </c>
      <c r="K104" s="93" t="s">
        <v>207</v>
      </c>
      <c r="L104" s="94" t="s">
        <v>293</v>
      </c>
      <c r="N104" s="93" t="s">
        <v>207</v>
      </c>
      <c r="O104" s="94" t="s">
        <v>293</v>
      </c>
      <c r="Q104" s="93" t="s">
        <v>207</v>
      </c>
      <c r="R104" s="94" t="s">
        <v>293</v>
      </c>
      <c r="T104" s="93" t="s">
        <v>207</v>
      </c>
      <c r="U104" s="94" t="s">
        <v>293</v>
      </c>
      <c r="W104" s="93" t="s">
        <v>207</v>
      </c>
      <c r="X104" s="94" t="s">
        <v>293</v>
      </c>
      <c r="Z104" s="93" t="s">
        <v>207</v>
      </c>
      <c r="AA104" s="94" t="s">
        <v>293</v>
      </c>
      <c r="AC104" s="93" t="s">
        <v>207</v>
      </c>
      <c r="AD104" s="94" t="s">
        <v>293</v>
      </c>
      <c r="AF104" s="93" t="s">
        <v>207</v>
      </c>
      <c r="AG104" s="94" t="s">
        <v>293</v>
      </c>
      <c r="AI104" s="93" t="s">
        <v>207</v>
      </c>
      <c r="AJ104" s="94" t="s">
        <v>293</v>
      </c>
      <c r="AL104" s="93" t="s">
        <v>207</v>
      </c>
      <c r="AM104" s="94" t="s">
        <v>293</v>
      </c>
      <c r="AO104" s="93" t="s">
        <v>207</v>
      </c>
      <c r="AP104" s="94" t="s">
        <v>293</v>
      </c>
      <c r="AR104" s="93" t="s">
        <v>207</v>
      </c>
      <c r="AS104" s="94" t="s">
        <v>293</v>
      </c>
      <c r="AU104" s="93" t="s">
        <v>207</v>
      </c>
      <c r="AV104" s="94" t="s">
        <v>293</v>
      </c>
      <c r="AX104" s="93" t="s">
        <v>207</v>
      </c>
      <c r="AY104" s="94" t="s">
        <v>293</v>
      </c>
      <c r="BA104" s="93" t="s">
        <v>207</v>
      </c>
      <c r="BB104" s="94" t="s">
        <v>293</v>
      </c>
      <c r="BD104" s="93" t="s">
        <v>207</v>
      </c>
      <c r="BE104" s="94" t="s">
        <v>293</v>
      </c>
      <c r="BG104" s="93" t="s">
        <v>207</v>
      </c>
      <c r="BH104" s="94" t="s">
        <v>293</v>
      </c>
      <c r="BJ104" s="93" t="s">
        <v>207</v>
      </c>
      <c r="BK104" s="94" t="s">
        <v>293</v>
      </c>
      <c r="BM104" s="93" t="s">
        <v>207</v>
      </c>
      <c r="BN104" s="94" t="s">
        <v>293</v>
      </c>
      <c r="BQ104" s="94" t="s">
        <v>294</v>
      </c>
      <c r="BS104" s="460" t="s">
        <v>207</v>
      </c>
      <c r="BT104" s="461" t="s">
        <v>293</v>
      </c>
      <c r="BU104" s="461" t="s">
        <v>294</v>
      </c>
    </row>
    <row r="105" spans="1:73" ht="24">
      <c r="A105" s="95" t="s">
        <v>302</v>
      </c>
      <c r="B105" s="110"/>
      <c r="C105" s="110"/>
      <c r="E105" s="110"/>
      <c r="F105" s="110"/>
      <c r="H105" s="110"/>
      <c r="I105" s="110"/>
      <c r="K105" s="110"/>
      <c r="L105" s="110"/>
      <c r="N105" s="110"/>
      <c r="O105" s="110"/>
      <c r="Q105" s="110"/>
      <c r="R105" s="110"/>
      <c r="T105" s="110"/>
      <c r="U105" s="110"/>
      <c r="W105" s="110"/>
      <c r="X105" s="110"/>
      <c r="Z105" s="110"/>
      <c r="AA105" s="110"/>
      <c r="AC105" s="110"/>
      <c r="AD105" s="110"/>
      <c r="AF105" s="110"/>
      <c r="AG105" s="110"/>
      <c r="AI105" s="110"/>
      <c r="AJ105" s="110"/>
      <c r="AL105" s="110"/>
      <c r="AM105" s="110"/>
      <c r="AO105" s="110"/>
      <c r="AP105" s="110"/>
      <c r="AR105" s="110"/>
      <c r="AS105" s="110"/>
      <c r="AU105" s="110"/>
      <c r="AV105" s="110"/>
      <c r="AX105" s="110"/>
      <c r="AY105" s="110"/>
      <c r="BA105" s="110"/>
      <c r="BB105" s="110"/>
      <c r="BD105" s="110"/>
      <c r="BE105" s="110"/>
      <c r="BG105" s="110"/>
      <c r="BH105" s="110"/>
      <c r="BJ105" s="110"/>
      <c r="BK105" s="110"/>
      <c r="BM105" s="110"/>
      <c r="BN105" s="110"/>
      <c r="BQ105" s="111"/>
      <c r="BS105" s="474"/>
      <c r="BT105" s="474"/>
      <c r="BU105" s="475"/>
    </row>
    <row r="106" spans="1:73">
      <c r="A106" s="99" t="s">
        <v>303</v>
      </c>
      <c r="B106" s="110"/>
      <c r="C106" s="110"/>
      <c r="E106" s="110"/>
      <c r="F106" s="110"/>
      <c r="H106" s="110"/>
      <c r="I106" s="110"/>
      <c r="K106" s="110"/>
      <c r="L106" s="110"/>
      <c r="N106" s="110"/>
      <c r="O106" s="110"/>
      <c r="Q106" s="110"/>
      <c r="R106" s="110"/>
      <c r="T106" s="110"/>
      <c r="U106" s="110"/>
      <c r="W106" s="110"/>
      <c r="X106" s="110"/>
      <c r="Z106" s="110"/>
      <c r="AA106" s="110"/>
      <c r="AC106" s="110"/>
      <c r="AD106" s="110"/>
      <c r="AF106" s="110"/>
      <c r="AG106" s="110"/>
      <c r="AI106" s="110"/>
      <c r="AJ106" s="110"/>
      <c r="AL106" s="110"/>
      <c r="AM106" s="110"/>
      <c r="AO106" s="110"/>
      <c r="AP106" s="110"/>
      <c r="AR106" s="110"/>
      <c r="AS106" s="110"/>
      <c r="AU106" s="110"/>
      <c r="AV106" s="110"/>
      <c r="AX106" s="110"/>
      <c r="AY106" s="110"/>
      <c r="BA106" s="110"/>
      <c r="BB106" s="110"/>
      <c r="BD106" s="110"/>
      <c r="BE106" s="110"/>
      <c r="BG106" s="110"/>
      <c r="BH106" s="110"/>
      <c r="BJ106" s="110"/>
      <c r="BK106" s="110"/>
      <c r="BM106" s="110"/>
      <c r="BN106" s="110"/>
      <c r="BQ106" s="111"/>
      <c r="BS106" s="474"/>
      <c r="BT106" s="474"/>
      <c r="BU106" s="475"/>
    </row>
    <row r="107" spans="1:73" ht="24">
      <c r="A107" s="95" t="s">
        <v>256</v>
      </c>
      <c r="B107" s="162">
        <v>0</v>
      </c>
      <c r="C107" s="162">
        <v>0</v>
      </c>
      <c r="E107" s="162">
        <v>0</v>
      </c>
      <c r="F107" s="162">
        <v>0</v>
      </c>
      <c r="H107" s="162">
        <v>0</v>
      </c>
      <c r="I107" s="162">
        <v>0</v>
      </c>
      <c r="K107" s="162">
        <v>0</v>
      </c>
      <c r="L107" s="162">
        <v>0</v>
      </c>
      <c r="N107" s="162">
        <v>0</v>
      </c>
      <c r="O107" s="162">
        <v>0</v>
      </c>
      <c r="Q107" s="162">
        <v>0</v>
      </c>
      <c r="R107" s="162">
        <v>0</v>
      </c>
      <c r="T107" s="162">
        <v>0</v>
      </c>
      <c r="U107" s="162">
        <v>0</v>
      </c>
      <c r="W107" s="162">
        <v>0</v>
      </c>
      <c r="X107" s="162">
        <v>0</v>
      </c>
      <c r="Z107" s="162">
        <v>0</v>
      </c>
      <c r="AA107" s="162">
        <v>0</v>
      </c>
      <c r="AC107" s="162">
        <v>0</v>
      </c>
      <c r="AD107" s="162">
        <v>0</v>
      </c>
      <c r="AF107" s="162">
        <v>0</v>
      </c>
      <c r="AG107" s="162">
        <v>0</v>
      </c>
      <c r="AI107" s="162">
        <v>0</v>
      </c>
      <c r="AJ107" s="162">
        <v>0</v>
      </c>
      <c r="AL107" s="162">
        <v>0</v>
      </c>
      <c r="AM107" s="162">
        <v>0</v>
      </c>
      <c r="AO107" s="162">
        <v>0</v>
      </c>
      <c r="AP107" s="162">
        <v>0</v>
      </c>
      <c r="AR107" s="162">
        <v>0</v>
      </c>
      <c r="AS107" s="162">
        <v>0</v>
      </c>
      <c r="AU107" s="162">
        <v>0</v>
      </c>
      <c r="AV107" s="162">
        <v>0</v>
      </c>
      <c r="AX107" s="162">
        <v>0</v>
      </c>
      <c r="AY107" s="162">
        <v>0</v>
      </c>
      <c r="BA107" s="162">
        <v>0</v>
      </c>
      <c r="BB107" s="162">
        <v>0</v>
      </c>
      <c r="BD107" s="162">
        <v>0</v>
      </c>
      <c r="BE107" s="162">
        <v>0</v>
      </c>
      <c r="BG107" s="162">
        <v>0</v>
      </c>
      <c r="BH107" s="162">
        <v>0</v>
      </c>
      <c r="BJ107" s="162">
        <v>0</v>
      </c>
      <c r="BK107" s="162">
        <v>0</v>
      </c>
      <c r="BM107" s="162">
        <v>0</v>
      </c>
      <c r="BN107" s="162">
        <v>0</v>
      </c>
      <c r="BQ107" s="132"/>
      <c r="BS107" s="529">
        <v>0</v>
      </c>
      <c r="BT107" s="529">
        <v>0</v>
      </c>
      <c r="BU107" s="495"/>
    </row>
    <row r="108" spans="1:73">
      <c r="A108" s="99" t="s">
        <v>304</v>
      </c>
      <c r="B108" s="162">
        <v>0</v>
      </c>
      <c r="C108" s="162">
        <v>0</v>
      </c>
      <c r="E108" s="162">
        <v>0</v>
      </c>
      <c r="F108" s="162">
        <v>0</v>
      </c>
      <c r="H108" s="162">
        <v>0</v>
      </c>
      <c r="I108" s="162">
        <v>0</v>
      </c>
      <c r="K108" s="162">
        <v>0</v>
      </c>
      <c r="L108" s="162">
        <v>0</v>
      </c>
      <c r="N108" s="162">
        <v>0</v>
      </c>
      <c r="O108" s="162">
        <v>0</v>
      </c>
      <c r="Q108" s="162">
        <v>0</v>
      </c>
      <c r="R108" s="162">
        <v>0</v>
      </c>
      <c r="T108" s="162">
        <v>0</v>
      </c>
      <c r="U108" s="162">
        <v>0</v>
      </c>
      <c r="W108" s="162">
        <v>0</v>
      </c>
      <c r="X108" s="162">
        <v>0</v>
      </c>
      <c r="Z108" s="162">
        <v>0</v>
      </c>
      <c r="AA108" s="162">
        <v>0</v>
      </c>
      <c r="AC108" s="162">
        <v>0</v>
      </c>
      <c r="AD108" s="162">
        <v>0</v>
      </c>
      <c r="AF108" s="162">
        <v>0</v>
      </c>
      <c r="AG108" s="162">
        <v>0</v>
      </c>
      <c r="AI108" s="162">
        <v>0</v>
      </c>
      <c r="AJ108" s="162">
        <v>0</v>
      </c>
      <c r="AL108" s="162">
        <v>0</v>
      </c>
      <c r="AM108" s="162">
        <v>0</v>
      </c>
      <c r="AO108" s="162">
        <v>0</v>
      </c>
      <c r="AP108" s="162">
        <v>0</v>
      </c>
      <c r="AR108" s="162">
        <v>0</v>
      </c>
      <c r="AS108" s="162">
        <v>0</v>
      </c>
      <c r="AU108" s="162">
        <v>0</v>
      </c>
      <c r="AV108" s="162">
        <v>0</v>
      </c>
      <c r="AX108" s="162">
        <v>0</v>
      </c>
      <c r="AY108" s="162">
        <v>0</v>
      </c>
      <c r="BA108" s="162">
        <v>0</v>
      </c>
      <c r="BB108" s="162">
        <v>0</v>
      </c>
      <c r="BD108" s="162">
        <v>0</v>
      </c>
      <c r="BE108" s="162">
        <v>0</v>
      </c>
      <c r="BG108" s="162">
        <v>0</v>
      </c>
      <c r="BH108" s="162">
        <v>0</v>
      </c>
      <c r="BJ108" s="162">
        <v>0</v>
      </c>
      <c r="BK108" s="162">
        <v>0</v>
      </c>
      <c r="BM108" s="162">
        <v>0</v>
      </c>
      <c r="BN108" s="162">
        <v>0</v>
      </c>
      <c r="BQ108" s="132"/>
      <c r="BS108" s="529">
        <v>0</v>
      </c>
      <c r="BT108" s="529">
        <v>0</v>
      </c>
      <c r="BU108" s="495"/>
    </row>
    <row r="109" spans="1:73" ht="24">
      <c r="A109" s="95" t="s">
        <v>305</v>
      </c>
      <c r="B109" s="116">
        <v>0</v>
      </c>
      <c r="C109" s="163" t="s">
        <v>219</v>
      </c>
      <c r="E109" s="116">
        <v>0</v>
      </c>
      <c r="F109" s="163" t="s">
        <v>219</v>
      </c>
      <c r="H109" s="116">
        <v>0</v>
      </c>
      <c r="I109" s="163" t="s">
        <v>219</v>
      </c>
      <c r="K109" s="116">
        <v>0</v>
      </c>
      <c r="L109" s="163" t="s">
        <v>219</v>
      </c>
      <c r="N109" s="116">
        <v>0</v>
      </c>
      <c r="O109" s="163" t="s">
        <v>219</v>
      </c>
      <c r="Q109" s="116">
        <v>0</v>
      </c>
      <c r="R109" s="163" t="s">
        <v>219</v>
      </c>
      <c r="T109" s="116">
        <v>0</v>
      </c>
      <c r="U109" s="163" t="s">
        <v>219</v>
      </c>
      <c r="W109" s="116">
        <v>0</v>
      </c>
      <c r="X109" s="163" t="s">
        <v>219</v>
      </c>
      <c r="Z109" s="116">
        <v>0</v>
      </c>
      <c r="AA109" s="163" t="s">
        <v>219</v>
      </c>
      <c r="AC109" s="116">
        <v>0</v>
      </c>
      <c r="AD109" s="163" t="s">
        <v>219</v>
      </c>
      <c r="AF109" s="116">
        <v>0</v>
      </c>
      <c r="AG109" s="163" t="s">
        <v>219</v>
      </c>
      <c r="AI109" s="116">
        <v>0</v>
      </c>
      <c r="AJ109" s="163" t="s">
        <v>219</v>
      </c>
      <c r="AL109" s="116">
        <v>0</v>
      </c>
      <c r="AM109" s="163" t="s">
        <v>219</v>
      </c>
      <c r="AO109" s="116">
        <v>0</v>
      </c>
      <c r="AP109" s="163" t="s">
        <v>219</v>
      </c>
      <c r="AR109" s="116">
        <v>0</v>
      </c>
      <c r="AS109" s="163" t="s">
        <v>219</v>
      </c>
      <c r="AU109" s="116">
        <v>0</v>
      </c>
      <c r="AV109" s="163" t="s">
        <v>219</v>
      </c>
      <c r="AX109" s="116">
        <v>0</v>
      </c>
      <c r="AY109" s="163" t="s">
        <v>219</v>
      </c>
      <c r="BA109" s="116">
        <v>0</v>
      </c>
      <c r="BB109" s="163" t="s">
        <v>219</v>
      </c>
      <c r="BD109" s="116">
        <v>0</v>
      </c>
      <c r="BE109" s="163" t="s">
        <v>219</v>
      </c>
      <c r="BG109" s="116">
        <v>0</v>
      </c>
      <c r="BH109" s="163" t="s">
        <v>219</v>
      </c>
      <c r="BJ109" s="116">
        <v>0</v>
      </c>
      <c r="BK109" s="163" t="s">
        <v>219</v>
      </c>
      <c r="BM109" s="116">
        <v>0</v>
      </c>
      <c r="BN109" s="163" t="s">
        <v>219</v>
      </c>
      <c r="BQ109" s="136"/>
      <c r="BS109" s="480">
        <v>0</v>
      </c>
      <c r="BT109" s="530" t="s">
        <v>219</v>
      </c>
      <c r="BU109" s="498"/>
    </row>
    <row r="110" spans="1:73">
      <c r="A110" s="99" t="s">
        <v>306</v>
      </c>
      <c r="B110" s="116">
        <v>0</v>
      </c>
      <c r="C110" s="163" t="s">
        <v>219</v>
      </c>
      <c r="E110" s="116">
        <v>0</v>
      </c>
      <c r="F110" s="163" t="s">
        <v>219</v>
      </c>
      <c r="H110" s="116">
        <v>0</v>
      </c>
      <c r="I110" s="163" t="s">
        <v>219</v>
      </c>
      <c r="K110" s="116">
        <v>0</v>
      </c>
      <c r="L110" s="163" t="s">
        <v>219</v>
      </c>
      <c r="N110" s="116">
        <v>0</v>
      </c>
      <c r="O110" s="163" t="s">
        <v>219</v>
      </c>
      <c r="Q110" s="116">
        <v>0</v>
      </c>
      <c r="R110" s="163" t="s">
        <v>219</v>
      </c>
      <c r="T110" s="116">
        <v>0</v>
      </c>
      <c r="U110" s="163" t="s">
        <v>219</v>
      </c>
      <c r="W110" s="116">
        <v>0</v>
      </c>
      <c r="X110" s="163" t="s">
        <v>219</v>
      </c>
      <c r="Z110" s="116">
        <v>0</v>
      </c>
      <c r="AA110" s="163" t="s">
        <v>219</v>
      </c>
      <c r="AC110" s="116">
        <v>0</v>
      </c>
      <c r="AD110" s="163" t="s">
        <v>219</v>
      </c>
      <c r="AF110" s="116">
        <v>0</v>
      </c>
      <c r="AG110" s="163" t="s">
        <v>219</v>
      </c>
      <c r="AI110" s="116">
        <v>0</v>
      </c>
      <c r="AJ110" s="163" t="s">
        <v>219</v>
      </c>
      <c r="AL110" s="116">
        <v>0</v>
      </c>
      <c r="AM110" s="163" t="s">
        <v>219</v>
      </c>
      <c r="AO110" s="116">
        <v>0</v>
      </c>
      <c r="AP110" s="163" t="s">
        <v>219</v>
      </c>
      <c r="AR110" s="116">
        <v>0</v>
      </c>
      <c r="AS110" s="163" t="s">
        <v>219</v>
      </c>
      <c r="AU110" s="116">
        <v>0</v>
      </c>
      <c r="AV110" s="163" t="s">
        <v>219</v>
      </c>
      <c r="AX110" s="116">
        <v>0</v>
      </c>
      <c r="AY110" s="163" t="s">
        <v>219</v>
      </c>
      <c r="BA110" s="116">
        <v>0</v>
      </c>
      <c r="BB110" s="163" t="s">
        <v>219</v>
      </c>
      <c r="BD110" s="116">
        <v>0</v>
      </c>
      <c r="BE110" s="163" t="s">
        <v>219</v>
      </c>
      <c r="BG110" s="116">
        <v>0</v>
      </c>
      <c r="BH110" s="163" t="s">
        <v>219</v>
      </c>
      <c r="BJ110" s="116">
        <v>0</v>
      </c>
      <c r="BK110" s="163" t="s">
        <v>219</v>
      </c>
      <c r="BM110" s="116">
        <v>0</v>
      </c>
      <c r="BN110" s="163" t="s">
        <v>219</v>
      </c>
      <c r="BQ110" s="136"/>
      <c r="BS110" s="480">
        <v>0</v>
      </c>
      <c r="BT110" s="530" t="s">
        <v>219</v>
      </c>
      <c r="BU110" s="498"/>
    </row>
    <row r="111" spans="1:73">
      <c r="B111" s="164"/>
      <c r="E111" s="164"/>
      <c r="H111" s="164"/>
      <c r="K111" s="164"/>
      <c r="N111" s="164"/>
      <c r="Q111" s="164"/>
      <c r="T111" s="164"/>
      <c r="W111" s="164"/>
      <c r="Z111" s="164"/>
      <c r="AC111" s="164"/>
      <c r="AF111" s="164"/>
      <c r="AI111" s="164"/>
      <c r="AL111" s="164"/>
      <c r="AO111" s="164"/>
      <c r="AR111" s="164"/>
      <c r="AU111" s="164"/>
      <c r="AX111" s="164"/>
      <c r="BA111" s="164"/>
      <c r="BD111" s="164"/>
      <c r="BG111" s="164"/>
      <c r="BJ111" s="164"/>
      <c r="BM111" s="164"/>
      <c r="BS111" s="531"/>
    </row>
    <row r="113" spans="1:71">
      <c r="A113" s="86" t="s">
        <v>307</v>
      </c>
      <c r="B113" s="165"/>
      <c r="E113" s="165"/>
      <c r="H113" s="165"/>
      <c r="K113" s="165"/>
      <c r="N113" s="165"/>
      <c r="Q113" s="165"/>
      <c r="T113" s="165"/>
      <c r="W113" s="165"/>
      <c r="Z113" s="165"/>
      <c r="AC113" s="165"/>
      <c r="AF113" s="165"/>
      <c r="AI113" s="165"/>
      <c r="AL113" s="165"/>
      <c r="AO113" s="165"/>
      <c r="AR113" s="165"/>
      <c r="AU113" s="165"/>
      <c r="AX113" s="165"/>
      <c r="BA113" s="165"/>
      <c r="BD113" s="165"/>
      <c r="BG113" s="165"/>
      <c r="BJ113" s="165"/>
      <c r="BM113" s="165"/>
      <c r="BS113" s="532"/>
    </row>
    <row r="114" spans="1:71">
      <c r="A114" s="86" t="s">
        <v>308</v>
      </c>
      <c r="B114" s="164"/>
      <c r="E114" s="164"/>
      <c r="H114" s="164"/>
      <c r="K114" s="164"/>
      <c r="N114" s="164"/>
      <c r="Q114" s="164"/>
      <c r="T114" s="164"/>
      <c r="W114" s="164"/>
      <c r="Z114" s="164"/>
      <c r="AC114" s="164"/>
      <c r="AF114" s="164"/>
      <c r="AI114" s="164"/>
      <c r="AL114" s="164"/>
      <c r="AO114" s="164"/>
      <c r="AR114" s="164"/>
      <c r="AU114" s="164"/>
      <c r="AX114" s="164"/>
      <c r="BA114" s="164"/>
      <c r="BD114" s="164"/>
      <c r="BG114" s="164"/>
      <c r="BJ114" s="164"/>
      <c r="BM114" s="164"/>
      <c r="BS114" s="531"/>
    </row>
    <row r="116" spans="1:71">
      <c r="B116" s="164"/>
      <c r="E116" s="164"/>
      <c r="H116" s="164"/>
      <c r="K116" s="164"/>
      <c r="N116" s="164"/>
      <c r="Q116" s="164"/>
      <c r="T116" s="164"/>
      <c r="W116" s="164"/>
      <c r="Z116" s="164"/>
      <c r="AC116" s="164"/>
      <c r="AF116" s="164"/>
      <c r="AI116" s="164"/>
      <c r="AL116" s="164"/>
      <c r="AO116" s="164"/>
      <c r="AR116" s="164"/>
      <c r="AU116" s="164"/>
      <c r="AX116" s="164"/>
      <c r="BA116" s="164"/>
      <c r="BD116" s="164"/>
      <c r="BG116" s="164"/>
      <c r="BJ116" s="164"/>
      <c r="BM116" s="164"/>
      <c r="BS116" s="531"/>
    </row>
  </sheetData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>
    <pageSetUpPr fitToPage="1"/>
  </sheetPr>
  <dimension ref="B1:AT93"/>
  <sheetViews>
    <sheetView showGridLines="0" zoomScale="90" zoomScaleNormal="90" workbookViewId="0">
      <pane xSplit="5" ySplit="2" topLeftCell="AJ3" activePane="bottomRight" state="frozen"/>
      <selection activeCell="X167" sqref="X167"/>
      <selection pane="topRight" activeCell="X167" sqref="X167"/>
      <selection pane="bottomLeft" activeCell="X167" sqref="X167"/>
      <selection pane="bottomRight" activeCell="X167" sqref="X167"/>
    </sheetView>
  </sheetViews>
  <sheetFormatPr defaultColWidth="9.140625" defaultRowHeight="12"/>
  <cols>
    <col min="1" max="1" width="2.42578125" style="168" customWidth="1"/>
    <col min="2" max="2" width="1.5703125" style="166" customWidth="1"/>
    <col min="3" max="3" width="2" style="166" customWidth="1"/>
    <col min="4" max="4" width="1.5703125" style="166" customWidth="1"/>
    <col min="5" max="5" width="58.85546875" style="166" customWidth="1"/>
    <col min="6" max="6" width="24" style="167" customWidth="1"/>
    <col min="7" max="7" width="1" style="168" customWidth="1"/>
    <col min="8" max="8" width="20.5703125" style="167" customWidth="1"/>
    <col min="9" max="9" width="0.5703125" style="168" customWidth="1"/>
    <col min="10" max="10" width="16.85546875" style="167" customWidth="1"/>
    <col min="11" max="11" width="1" style="168" customWidth="1"/>
    <col min="12" max="12" width="18" style="167" customWidth="1"/>
    <col min="13" max="13" width="0.5703125" style="168" customWidth="1"/>
    <col min="14" max="14" width="19.28515625" style="167" customWidth="1"/>
    <col min="15" max="15" width="1" style="168" customWidth="1"/>
    <col min="16" max="16" width="18.7109375" style="167" customWidth="1"/>
    <col min="17" max="17" width="0.5703125" style="168" customWidth="1"/>
    <col min="18" max="18" width="16.7109375" style="167" customWidth="1"/>
    <col min="19" max="19" width="1" style="168" customWidth="1"/>
    <col min="20" max="20" width="19.140625" style="167" customWidth="1"/>
    <col min="21" max="21" width="0.5703125" style="168" customWidth="1"/>
    <col min="22" max="22" width="18.7109375" style="167" customWidth="1"/>
    <col min="23" max="23" width="0.5703125" style="168" customWidth="1"/>
    <col min="24" max="24" width="18.7109375" style="167" customWidth="1"/>
    <col min="25" max="25" width="0.5703125" style="168" customWidth="1"/>
    <col min="26" max="26" width="18.7109375" style="167" customWidth="1"/>
    <col min="27" max="27" width="0.5703125" style="168" customWidth="1"/>
    <col min="28" max="28" width="18.7109375" style="167" customWidth="1"/>
    <col min="29" max="29" width="0.5703125" style="168" customWidth="1"/>
    <col min="30" max="30" width="18.7109375" style="167" customWidth="1"/>
    <col min="31" max="31" width="0.5703125" style="168" customWidth="1"/>
    <col min="32" max="32" width="18.7109375" style="167" customWidth="1"/>
    <col min="33" max="33" width="0.5703125" style="168" customWidth="1"/>
    <col min="34" max="34" width="18.7109375" style="167" customWidth="1"/>
    <col min="35" max="35" width="0.5703125" style="168" customWidth="1"/>
    <col min="36" max="36" width="18.7109375" style="167" customWidth="1"/>
    <col min="37" max="37" width="0.5703125" style="168" customWidth="1"/>
    <col min="38" max="38" width="18.7109375" style="167" customWidth="1"/>
    <col min="39" max="39" width="0.5703125" style="168" customWidth="1"/>
    <col min="40" max="40" width="18.7109375" style="167" customWidth="1"/>
    <col min="41" max="41" width="0.5703125" style="168" customWidth="1"/>
    <col min="42" max="42" width="18.7109375" style="167" customWidth="1"/>
    <col min="43" max="43" width="0.5703125" style="168" customWidth="1"/>
    <col min="44" max="44" width="18.7109375" style="167" customWidth="1"/>
    <col min="45" max="45" width="0.5703125" style="168" customWidth="1"/>
    <col min="46" max="46" width="8" style="169" customWidth="1"/>
    <col min="47" max="16384" width="9.140625" style="168"/>
  </cols>
  <sheetData>
    <row r="1" spans="2:46" ht="13.5" customHeight="1">
      <c r="L1" s="226"/>
      <c r="P1" s="226"/>
      <c r="T1" s="226"/>
      <c r="X1" s="226"/>
      <c r="AB1" s="226"/>
      <c r="AF1" s="226"/>
      <c r="AJ1" s="226"/>
      <c r="AN1" s="226"/>
      <c r="AR1" s="226" t="s">
        <v>0</v>
      </c>
    </row>
    <row r="2" spans="2:46" s="175" customFormat="1" ht="28.5" customHeight="1">
      <c r="B2" s="170"/>
      <c r="C2" s="170"/>
      <c r="D2" s="171"/>
      <c r="E2" s="172"/>
      <c r="F2" s="173" t="s">
        <v>309</v>
      </c>
      <c r="G2" s="174"/>
      <c r="H2" s="173" t="s">
        <v>310</v>
      </c>
      <c r="I2" s="174"/>
      <c r="J2" s="173" t="s">
        <v>309</v>
      </c>
      <c r="K2" s="174"/>
      <c r="L2" s="173" t="s">
        <v>310</v>
      </c>
      <c r="M2" s="174"/>
      <c r="N2" s="173" t="s">
        <v>309</v>
      </c>
      <c r="O2" s="174"/>
      <c r="P2" s="173" t="s">
        <v>450</v>
      </c>
      <c r="Q2" s="174"/>
      <c r="R2" s="173" t="s">
        <v>309</v>
      </c>
      <c r="S2" s="174"/>
      <c r="T2" s="173" t="s">
        <v>450</v>
      </c>
      <c r="U2" s="174"/>
      <c r="V2" s="173" t="s">
        <v>309</v>
      </c>
      <c r="W2" s="174"/>
      <c r="X2" s="173" t="s">
        <v>450</v>
      </c>
      <c r="Y2" s="174"/>
      <c r="Z2" s="173" t="s">
        <v>309</v>
      </c>
      <c r="AA2" s="174"/>
      <c r="AB2" s="173" t="s">
        <v>450</v>
      </c>
      <c r="AC2" s="174"/>
      <c r="AD2" s="173" t="s">
        <v>309</v>
      </c>
      <c r="AE2" s="174"/>
      <c r="AF2" s="173" t="s">
        <v>450</v>
      </c>
      <c r="AG2" s="174"/>
      <c r="AH2" s="173" t="s">
        <v>309</v>
      </c>
      <c r="AI2" s="174"/>
      <c r="AJ2" s="173" t="s">
        <v>450</v>
      </c>
      <c r="AK2" s="174"/>
      <c r="AL2" s="173" t="s">
        <v>309</v>
      </c>
      <c r="AM2" s="174"/>
      <c r="AN2" s="173" t="s">
        <v>450</v>
      </c>
      <c r="AO2" s="174"/>
      <c r="AP2" s="173" t="s">
        <v>309</v>
      </c>
      <c r="AQ2" s="174"/>
      <c r="AR2" s="173" t="s">
        <v>450</v>
      </c>
      <c r="AS2" s="174"/>
      <c r="AT2" s="173" t="s">
        <v>311</v>
      </c>
    </row>
    <row r="3" spans="2:46" s="178" customFormat="1" ht="21" customHeight="1" thickBot="1">
      <c r="B3" s="176"/>
      <c r="C3" s="176" t="s">
        <v>312</v>
      </c>
      <c r="D3" s="176"/>
      <c r="E3" s="176"/>
      <c r="F3" s="262">
        <v>41820</v>
      </c>
      <c r="G3" s="263"/>
      <c r="H3" s="262">
        <v>41820</v>
      </c>
      <c r="I3" s="263"/>
      <c r="J3" s="262">
        <v>42004</v>
      </c>
      <c r="K3" s="263"/>
      <c r="L3" s="262">
        <v>42004</v>
      </c>
      <c r="M3" s="263"/>
      <c r="N3" s="262">
        <v>42185</v>
      </c>
      <c r="O3" s="263"/>
      <c r="P3" s="262">
        <v>42185</v>
      </c>
      <c r="Q3" s="263"/>
      <c r="R3" s="262">
        <v>42369</v>
      </c>
      <c r="S3" s="263"/>
      <c r="T3" s="262">
        <v>42369</v>
      </c>
      <c r="V3" s="262">
        <v>42551</v>
      </c>
      <c r="X3" s="262">
        <v>42551</v>
      </c>
      <c r="Z3" s="262">
        <v>42735</v>
      </c>
      <c r="AB3" s="262">
        <v>42735</v>
      </c>
      <c r="AD3" s="262">
        <v>42916</v>
      </c>
      <c r="AF3" s="262">
        <v>42916</v>
      </c>
      <c r="AH3" s="262">
        <v>43100</v>
      </c>
      <c r="AJ3" s="262">
        <v>43100</v>
      </c>
      <c r="AL3" s="262">
        <v>43281</v>
      </c>
      <c r="AN3" s="262">
        <f>AL3</f>
        <v>43281</v>
      </c>
      <c r="AP3" s="262">
        <v>43830</v>
      </c>
      <c r="AR3" s="262">
        <f>AP3</f>
        <v>43830</v>
      </c>
      <c r="AT3" s="179"/>
    </row>
    <row r="4" spans="2:46" ht="5.0999999999999996" customHeight="1">
      <c r="B4" s="180"/>
      <c r="C4" s="180"/>
      <c r="D4" s="181"/>
      <c r="E4" s="181"/>
      <c r="F4" s="182"/>
      <c r="H4" s="182"/>
      <c r="J4" s="182"/>
      <c r="L4" s="182"/>
      <c r="N4" s="182"/>
      <c r="P4" s="182"/>
      <c r="R4" s="182"/>
      <c r="T4" s="182"/>
      <c r="V4" s="182"/>
      <c r="X4" s="182"/>
      <c r="Z4" s="182"/>
      <c r="AB4" s="182"/>
      <c r="AD4" s="182"/>
      <c r="AF4" s="182"/>
      <c r="AH4" s="182"/>
      <c r="AJ4" s="182"/>
      <c r="AL4" s="182"/>
      <c r="AN4" s="182"/>
      <c r="AP4" s="182"/>
      <c r="AR4" s="182"/>
      <c r="AT4" s="183"/>
    </row>
    <row r="5" spans="2:46" s="178" customFormat="1" ht="20.25" customHeight="1" thickBot="1">
      <c r="B5" s="184"/>
      <c r="C5" s="184" t="s">
        <v>313</v>
      </c>
      <c r="D5" s="184"/>
      <c r="E5" s="184"/>
      <c r="F5" s="185">
        <f>F7+F9+F13+F20+F24+F29+F37</f>
        <v>4000221</v>
      </c>
      <c r="H5" s="185">
        <f>H7+H9+H13+H20+H24+H29+H37</f>
        <v>3994792</v>
      </c>
      <c r="J5" s="185">
        <f>J7+J9+J13+J20+J24+J29+J37</f>
        <v>4434011</v>
      </c>
      <c r="L5" s="185">
        <f>L7+L9+L13+L20+L24+L29+L37</f>
        <v>4420003</v>
      </c>
      <c r="N5" s="185">
        <f>N7+N9+N13+N20+N24+N29+N37</f>
        <v>3496782</v>
      </c>
      <c r="P5" s="185">
        <f>P7+P9+P13+P20+P24+P29+P37</f>
        <v>3490878</v>
      </c>
      <c r="R5" s="185">
        <f>R7+R9+R13+R20+R24+R29+R37</f>
        <v>2768106</v>
      </c>
      <c r="T5" s="185">
        <f>T7+T9+T13+T20+T24+T29+T37</f>
        <v>2759449</v>
      </c>
      <c r="V5" s="185">
        <f>V7+V9+V13+V20+V24+V29+V37</f>
        <v>2488497</v>
      </c>
      <c r="X5" s="185">
        <f>X7+X9+X13+X20+X24+X29+X37</f>
        <v>2386452</v>
      </c>
      <c r="Z5" s="185">
        <v>3036048</v>
      </c>
      <c r="AB5" s="185">
        <v>2903717</v>
      </c>
      <c r="AD5" s="185">
        <v>2324327</v>
      </c>
      <c r="AF5" s="185">
        <v>2330675</v>
      </c>
      <c r="AH5" s="185">
        <v>1516308</v>
      </c>
      <c r="AJ5" s="185">
        <v>1519911</v>
      </c>
      <c r="AL5" s="185">
        <v>1491008</v>
      </c>
      <c r="AN5" s="185">
        <v>1493206</v>
      </c>
      <c r="AP5" s="185">
        <v>1470176</v>
      </c>
      <c r="AR5" s="185">
        <v>1478983</v>
      </c>
      <c r="AT5" s="186"/>
    </row>
    <row r="6" spans="2:46" ht="5.0999999999999996" customHeight="1">
      <c r="B6" s="187"/>
      <c r="C6" s="187"/>
      <c r="D6" s="187"/>
      <c r="E6" s="187"/>
      <c r="F6" s="188"/>
      <c r="H6" s="188"/>
      <c r="J6" s="188"/>
      <c r="L6" s="188"/>
      <c r="N6" s="188"/>
      <c r="P6" s="188"/>
      <c r="R6" s="188"/>
      <c r="T6" s="188"/>
      <c r="V6" s="188"/>
      <c r="X6" s="188"/>
      <c r="Z6" s="188"/>
      <c r="AB6" s="188"/>
      <c r="AD6" s="188"/>
      <c r="AF6" s="188"/>
      <c r="AH6" s="188"/>
      <c r="AJ6" s="188"/>
      <c r="AL6" s="188"/>
      <c r="AN6" s="188"/>
      <c r="AP6" s="188"/>
      <c r="AR6" s="188"/>
      <c r="AT6" s="189"/>
    </row>
    <row r="7" spans="2:46" ht="16.5" customHeight="1">
      <c r="B7" s="190"/>
      <c r="C7" s="190"/>
      <c r="D7" s="190" t="s">
        <v>314</v>
      </c>
      <c r="E7" s="190"/>
      <c r="F7" s="191">
        <v>8515</v>
      </c>
      <c r="H7" s="191">
        <v>8509</v>
      </c>
      <c r="J7" s="191">
        <v>40688</v>
      </c>
      <c r="L7" s="191">
        <v>40681</v>
      </c>
      <c r="N7" s="191">
        <v>47306</v>
      </c>
      <c r="P7" s="191">
        <v>47304</v>
      </c>
      <c r="R7" s="191">
        <v>77372</v>
      </c>
      <c r="T7" s="191">
        <v>77167</v>
      </c>
      <c r="V7" s="191">
        <v>27351</v>
      </c>
      <c r="X7" s="191">
        <v>27348</v>
      </c>
      <c r="Z7" s="191">
        <v>35811</v>
      </c>
      <c r="AB7" s="191">
        <v>35800</v>
      </c>
      <c r="AD7" s="191">
        <v>42295</v>
      </c>
      <c r="AF7" s="191">
        <v>42283</v>
      </c>
      <c r="AH7" s="191">
        <v>9198</v>
      </c>
      <c r="AJ7" s="191">
        <v>9181</v>
      </c>
      <c r="AL7" s="191">
        <v>18007</v>
      </c>
      <c r="AN7" s="191">
        <v>18004</v>
      </c>
      <c r="AP7" s="191">
        <v>6767</v>
      </c>
      <c r="AR7" s="191">
        <v>6766</v>
      </c>
      <c r="AT7" s="192"/>
    </row>
    <row r="8" spans="2:46" ht="5.0999999999999996" customHeight="1">
      <c r="F8" s="188"/>
      <c r="H8" s="188"/>
      <c r="J8" s="188"/>
      <c r="L8" s="188"/>
      <c r="N8" s="188"/>
      <c r="P8" s="188"/>
      <c r="R8" s="188"/>
      <c r="T8" s="188"/>
      <c r="V8" s="188"/>
      <c r="X8" s="188"/>
      <c r="Z8" s="188"/>
      <c r="AB8" s="188"/>
      <c r="AD8" s="188"/>
      <c r="AF8" s="188"/>
      <c r="AH8" s="188"/>
      <c r="AJ8" s="188"/>
      <c r="AL8" s="188"/>
      <c r="AN8" s="188"/>
      <c r="AP8" s="188"/>
      <c r="AR8" s="188"/>
      <c r="AT8" s="189"/>
    </row>
    <row r="9" spans="2:46" ht="16.5" customHeight="1">
      <c r="B9" s="190"/>
      <c r="C9" s="190"/>
      <c r="D9" s="190" t="s">
        <v>315</v>
      </c>
      <c r="E9" s="190"/>
      <c r="F9" s="191">
        <f>SUM(F10:F11)</f>
        <v>141822</v>
      </c>
      <c r="H9" s="191">
        <f>SUM(H10:H11)</f>
        <v>141822</v>
      </c>
      <c r="J9" s="191">
        <f>SUM(J10:J11)</f>
        <v>570177</v>
      </c>
      <c r="L9" s="191">
        <f>SUM(L10:L11)</f>
        <v>570177</v>
      </c>
      <c r="N9" s="191">
        <f>SUM(N10:N11)</f>
        <v>642269</v>
      </c>
      <c r="P9" s="191">
        <f>SUM(P10:P11)</f>
        <v>642269</v>
      </c>
      <c r="R9" s="191">
        <v>439700</v>
      </c>
      <c r="T9" s="191">
        <v>439700</v>
      </c>
      <c r="V9" s="191">
        <v>516437</v>
      </c>
      <c r="X9" s="191">
        <v>516437</v>
      </c>
      <c r="Z9" s="191">
        <v>910325</v>
      </c>
      <c r="AB9" s="191">
        <v>910325</v>
      </c>
      <c r="AD9" s="191">
        <v>690889</v>
      </c>
      <c r="AF9" s="191">
        <v>690889</v>
      </c>
      <c r="AH9" s="191">
        <v>322126</v>
      </c>
      <c r="AJ9" s="191">
        <v>322126</v>
      </c>
      <c r="AL9" s="191">
        <v>442736</v>
      </c>
      <c r="AN9" s="191">
        <v>442736</v>
      </c>
      <c r="AP9" s="191">
        <v>770529</v>
      </c>
      <c r="AR9" s="191">
        <v>770529</v>
      </c>
      <c r="AT9" s="192"/>
    </row>
    <row r="10" spans="2:46" ht="15.75" customHeight="1">
      <c r="E10" s="193" t="s">
        <v>316</v>
      </c>
      <c r="F10" s="188">
        <v>118998</v>
      </c>
      <c r="H10" s="188">
        <v>118998</v>
      </c>
      <c r="J10" s="188">
        <v>555995</v>
      </c>
      <c r="L10" s="188">
        <v>555995</v>
      </c>
      <c r="N10" s="188">
        <v>628712</v>
      </c>
      <c r="P10" s="188">
        <v>628712</v>
      </c>
      <c r="R10" s="188">
        <v>439617</v>
      </c>
      <c r="T10" s="188">
        <v>439617</v>
      </c>
      <c r="V10" s="188">
        <v>516371</v>
      </c>
      <c r="X10" s="188">
        <v>516371</v>
      </c>
      <c r="Z10" s="188">
        <v>754678</v>
      </c>
      <c r="AB10" s="188">
        <v>754678</v>
      </c>
      <c r="AD10" s="188">
        <v>525939</v>
      </c>
      <c r="AF10" s="188">
        <v>525939</v>
      </c>
      <c r="AH10" s="188">
        <v>244031</v>
      </c>
      <c r="AJ10" s="188">
        <v>244031</v>
      </c>
      <c r="AL10" s="188">
        <v>413534</v>
      </c>
      <c r="AN10" s="188">
        <v>413534</v>
      </c>
      <c r="AP10" s="188">
        <v>755996</v>
      </c>
      <c r="AR10" s="188">
        <v>755996</v>
      </c>
      <c r="AT10" s="189"/>
    </row>
    <row r="11" spans="2:46" ht="15.75" customHeight="1">
      <c r="E11" s="193" t="s">
        <v>317</v>
      </c>
      <c r="F11" s="188">
        <v>22824</v>
      </c>
      <c r="H11" s="188">
        <v>22824</v>
      </c>
      <c r="J11" s="188">
        <v>14182</v>
      </c>
      <c r="L11" s="188">
        <v>14182</v>
      </c>
      <c r="N11" s="188">
        <v>13557</v>
      </c>
      <c r="P11" s="188">
        <v>13557</v>
      </c>
      <c r="R11" s="188">
        <v>83</v>
      </c>
      <c r="T11" s="188">
        <v>83</v>
      </c>
      <c r="V11" s="188">
        <v>66</v>
      </c>
      <c r="X11" s="188">
        <v>66</v>
      </c>
      <c r="Z11" s="188">
        <v>155647</v>
      </c>
      <c r="AB11" s="188">
        <v>155647</v>
      </c>
      <c r="AD11" s="188">
        <v>164950</v>
      </c>
      <c r="AF11" s="188">
        <v>164950</v>
      </c>
      <c r="AH11" s="188">
        <v>78095</v>
      </c>
      <c r="AJ11" s="188">
        <v>78095</v>
      </c>
      <c r="AL11" s="188">
        <v>29202</v>
      </c>
      <c r="AN11" s="188">
        <v>29202</v>
      </c>
      <c r="AP11" s="188">
        <v>14533</v>
      </c>
      <c r="AR11" s="188">
        <v>14533</v>
      </c>
      <c r="AT11" s="189"/>
    </row>
    <row r="12" spans="2:46" ht="5.0999999999999996" customHeight="1">
      <c r="F12" s="188"/>
      <c r="H12" s="188"/>
      <c r="J12" s="188"/>
      <c r="L12" s="188"/>
      <c r="N12" s="188"/>
      <c r="P12" s="188"/>
      <c r="R12" s="188"/>
      <c r="T12" s="188"/>
      <c r="V12" s="188"/>
      <c r="X12" s="188"/>
      <c r="Z12" s="188"/>
      <c r="AB12" s="188"/>
      <c r="AD12" s="188"/>
      <c r="AF12" s="188"/>
      <c r="AH12" s="188"/>
      <c r="AJ12" s="188"/>
      <c r="AL12" s="188"/>
      <c r="AN12" s="188"/>
      <c r="AP12" s="188"/>
      <c r="AR12" s="188"/>
      <c r="AT12" s="189"/>
    </row>
    <row r="13" spans="2:46" ht="16.5" customHeight="1">
      <c r="B13" s="190"/>
      <c r="C13" s="190"/>
      <c r="D13" s="190" t="s">
        <v>318</v>
      </c>
      <c r="E13" s="190"/>
      <c r="F13" s="191">
        <f>SUM(F14:F18)</f>
        <v>1542837</v>
      </c>
      <c r="H13" s="191">
        <f>SUM(H14:H18)</f>
        <v>1541247</v>
      </c>
      <c r="J13" s="191">
        <f>SUM(J14:J18)</f>
        <v>1328654</v>
      </c>
      <c r="L13" s="191">
        <f>SUM(L14:L18)</f>
        <v>1326256</v>
      </c>
      <c r="N13" s="191">
        <f>SUM(N14:N18)</f>
        <v>967469</v>
      </c>
      <c r="P13" s="191">
        <f>SUM(P14:P18)</f>
        <v>964929</v>
      </c>
      <c r="R13" s="191">
        <v>968294</v>
      </c>
      <c r="T13" s="191">
        <v>963742</v>
      </c>
      <c r="V13" s="191">
        <f>SUM(V14:V18)</f>
        <v>985302</v>
      </c>
      <c r="X13" s="191">
        <f>SUM(X14:X18)</f>
        <v>886374</v>
      </c>
      <c r="Z13" s="191">
        <v>1165678</v>
      </c>
      <c r="AB13" s="191">
        <v>1042974</v>
      </c>
      <c r="AD13" s="191">
        <v>844551</v>
      </c>
      <c r="AF13" s="191">
        <v>854305</v>
      </c>
      <c r="AH13" s="191">
        <v>740696</v>
      </c>
      <c r="AJ13" s="191">
        <v>753190</v>
      </c>
      <c r="AL13" s="191">
        <v>666199</v>
      </c>
      <c r="AN13" s="191">
        <v>670579</v>
      </c>
      <c r="AP13" s="191">
        <v>502903</v>
      </c>
      <c r="AR13" s="191">
        <v>519792</v>
      </c>
      <c r="AT13" s="192"/>
    </row>
    <row r="14" spans="2:46" ht="15.75" customHeight="1">
      <c r="E14" s="193" t="s">
        <v>319</v>
      </c>
      <c r="F14" s="188">
        <v>1331462</v>
      </c>
      <c r="H14" s="188">
        <v>1329872</v>
      </c>
      <c r="J14" s="188">
        <v>1055672</v>
      </c>
      <c r="L14" s="188">
        <v>1055672</v>
      </c>
      <c r="N14" s="188">
        <v>629164</v>
      </c>
      <c r="P14" s="188">
        <v>627745</v>
      </c>
      <c r="R14" s="188">
        <v>702008</v>
      </c>
      <c r="T14" s="188">
        <v>698211</v>
      </c>
      <c r="V14" s="188">
        <v>793713</v>
      </c>
      <c r="X14" s="188">
        <v>695298</v>
      </c>
      <c r="Z14" s="188">
        <v>763983</v>
      </c>
      <c r="AB14" s="188">
        <v>653926</v>
      </c>
      <c r="AD14" s="188">
        <v>642587</v>
      </c>
      <c r="AF14" s="188">
        <v>664437</v>
      </c>
      <c r="AH14" s="188">
        <v>581899</v>
      </c>
      <c r="AJ14" s="188">
        <v>608365</v>
      </c>
      <c r="AL14" s="188">
        <v>535865</v>
      </c>
      <c r="AN14" s="188">
        <v>552895</v>
      </c>
      <c r="AP14" s="188">
        <v>335044</v>
      </c>
      <c r="AR14" s="188">
        <v>369524</v>
      </c>
      <c r="AT14" s="189"/>
    </row>
    <row r="15" spans="2:46" ht="15.75" customHeight="1">
      <c r="E15" s="193" t="s">
        <v>320</v>
      </c>
      <c r="F15" s="188">
        <v>52027</v>
      </c>
      <c r="H15" s="188">
        <v>52027</v>
      </c>
      <c r="J15" s="188">
        <v>62361</v>
      </c>
      <c r="L15" s="188">
        <v>62361</v>
      </c>
      <c r="N15" s="188"/>
      <c r="P15" s="188"/>
      <c r="R15" s="188"/>
      <c r="T15" s="188"/>
      <c r="V15" s="188"/>
      <c r="X15" s="188"/>
      <c r="Z15" s="188">
        <v>167865</v>
      </c>
      <c r="AB15" s="188">
        <v>158098</v>
      </c>
      <c r="AD15" s="188">
        <v>11374</v>
      </c>
      <c r="AF15" s="188"/>
      <c r="AH15" s="188">
        <v>11586</v>
      </c>
      <c r="AJ15" s="188">
        <v>0</v>
      </c>
      <c r="AL15" s="188">
        <v>12440</v>
      </c>
      <c r="AN15" s="188">
        <v>795</v>
      </c>
      <c r="AP15" s="188">
        <v>69680</v>
      </c>
      <c r="AR15" s="188">
        <v>57894</v>
      </c>
      <c r="AT15" s="189"/>
    </row>
    <row r="16" spans="2:46" ht="15.75" customHeight="1">
      <c r="E16" s="193" t="s">
        <v>321</v>
      </c>
      <c r="F16" s="188">
        <v>111808</v>
      </c>
      <c r="H16" s="188">
        <v>111808</v>
      </c>
      <c r="J16" s="188">
        <v>152488</v>
      </c>
      <c r="L16" s="188">
        <v>150090</v>
      </c>
      <c r="N16" s="188">
        <v>305408</v>
      </c>
      <c r="P16" s="188">
        <v>304287</v>
      </c>
      <c r="R16" s="188">
        <v>230192</v>
      </c>
      <c r="T16" s="188">
        <v>229437</v>
      </c>
      <c r="V16" s="188">
        <v>142576</v>
      </c>
      <c r="X16" s="188">
        <v>142063</v>
      </c>
      <c r="Z16" s="188">
        <v>230343</v>
      </c>
      <c r="AB16" s="188">
        <v>227463</v>
      </c>
      <c r="AD16" s="188">
        <v>181861</v>
      </c>
      <c r="AF16" s="188">
        <v>181139</v>
      </c>
      <c r="AH16" s="188">
        <v>147180</v>
      </c>
      <c r="AJ16" s="188">
        <v>144794</v>
      </c>
      <c r="AL16" s="188">
        <v>117541</v>
      </c>
      <c r="AN16" s="188">
        <v>116536</v>
      </c>
      <c r="AP16" s="188">
        <v>98179</v>
      </c>
      <c r="AR16" s="188">
        <v>92374</v>
      </c>
      <c r="AT16" s="189"/>
    </row>
    <row r="17" spans="2:46" ht="15.75" customHeight="1">
      <c r="E17" s="193" t="s">
        <v>322</v>
      </c>
      <c r="F17" s="188">
        <v>0</v>
      </c>
      <c r="H17" s="188"/>
      <c r="J17" s="188">
        <v>5027</v>
      </c>
      <c r="L17" s="188">
        <v>5027</v>
      </c>
      <c r="N17" s="188"/>
      <c r="P17" s="188"/>
      <c r="R17" s="188"/>
      <c r="T17" s="188"/>
      <c r="V17" s="188">
        <v>766</v>
      </c>
      <c r="X17" s="188">
        <v>766</v>
      </c>
      <c r="Z17" s="188">
        <v>0</v>
      </c>
      <c r="AB17" s="188">
        <v>0</v>
      </c>
      <c r="AD17" s="188">
        <v>8310</v>
      </c>
      <c r="AF17" s="188">
        <v>8310</v>
      </c>
      <c r="AH17" s="188">
        <v>0</v>
      </c>
      <c r="AJ17" s="188">
        <v>0</v>
      </c>
      <c r="AL17" s="188">
        <v>0</v>
      </c>
      <c r="AN17" s="188">
        <v>0</v>
      </c>
      <c r="AP17" s="188">
        <v>0</v>
      </c>
      <c r="AR17" s="188">
        <v>0</v>
      </c>
      <c r="AT17" s="189"/>
    </row>
    <row r="18" spans="2:46" ht="15.75" customHeight="1">
      <c r="E18" s="193" t="s">
        <v>323</v>
      </c>
      <c r="F18" s="188">
        <v>47540</v>
      </c>
      <c r="H18" s="188">
        <v>47540</v>
      </c>
      <c r="J18" s="188">
        <v>53106</v>
      </c>
      <c r="L18" s="188">
        <v>53106</v>
      </c>
      <c r="N18" s="188">
        <v>32897</v>
      </c>
      <c r="P18" s="188">
        <v>32897</v>
      </c>
      <c r="R18" s="188">
        <v>36094</v>
      </c>
      <c r="T18" s="188">
        <v>36094</v>
      </c>
      <c r="V18" s="188">
        <v>48247</v>
      </c>
      <c r="X18" s="188">
        <v>48247</v>
      </c>
      <c r="Z18" s="188">
        <v>3487</v>
      </c>
      <c r="AB18" s="188">
        <v>3487</v>
      </c>
      <c r="AD18" s="188">
        <v>419</v>
      </c>
      <c r="AF18" s="188">
        <v>419</v>
      </c>
      <c r="AH18" s="188">
        <v>31</v>
      </c>
      <c r="AJ18" s="188">
        <v>31</v>
      </c>
      <c r="AL18" s="188">
        <v>353</v>
      </c>
      <c r="AN18" s="188">
        <v>353</v>
      </c>
      <c r="AP18" s="188">
        <v>0</v>
      </c>
      <c r="AR18" s="188">
        <v>0</v>
      </c>
      <c r="AT18" s="189"/>
    </row>
    <row r="19" spans="2:46" ht="5.0999999999999996" customHeight="1">
      <c r="F19" s="188"/>
      <c r="H19" s="188"/>
      <c r="J19" s="188"/>
      <c r="L19" s="188"/>
      <c r="N19" s="188"/>
      <c r="P19" s="188"/>
      <c r="R19" s="188"/>
      <c r="T19" s="188"/>
      <c r="V19" s="188"/>
      <c r="X19" s="188"/>
      <c r="Z19" s="188"/>
      <c r="AB19" s="188"/>
      <c r="AD19" s="188"/>
      <c r="AF19" s="188"/>
      <c r="AH19" s="188"/>
      <c r="AJ19" s="188"/>
      <c r="AL19" s="188"/>
      <c r="AN19" s="188"/>
      <c r="AP19" s="188"/>
      <c r="AR19" s="188"/>
      <c r="AT19" s="189"/>
    </row>
    <row r="20" spans="2:46" ht="16.5" customHeight="1">
      <c r="B20" s="190"/>
      <c r="C20" s="190"/>
      <c r="D20" s="190" t="s">
        <v>324</v>
      </c>
      <c r="E20" s="190"/>
      <c r="F20" s="191">
        <v>8125</v>
      </c>
      <c r="H20" s="191">
        <v>8125</v>
      </c>
      <c r="J20" s="191">
        <v>2180</v>
      </c>
      <c r="L20" s="191">
        <v>2180</v>
      </c>
      <c r="N20" s="191">
        <v>4659</v>
      </c>
      <c r="P20" s="191">
        <v>4659</v>
      </c>
      <c r="R20" s="191">
        <v>1193</v>
      </c>
      <c r="T20" s="191">
        <v>1193</v>
      </c>
      <c r="V20" s="191">
        <v>1694</v>
      </c>
      <c r="X20" s="191">
        <v>1694</v>
      </c>
      <c r="Z20" s="191">
        <v>721</v>
      </c>
      <c r="AB20" s="191">
        <v>721</v>
      </c>
      <c r="AD20" s="191">
        <v>343</v>
      </c>
      <c r="AF20" s="191">
        <v>343</v>
      </c>
      <c r="AH20" s="191">
        <v>541</v>
      </c>
      <c r="AJ20" s="191">
        <v>541</v>
      </c>
      <c r="AL20" s="191">
        <v>769</v>
      </c>
      <c r="AN20" s="191">
        <v>769</v>
      </c>
      <c r="AP20" s="191">
        <v>367</v>
      </c>
      <c r="AR20" s="191">
        <v>367</v>
      </c>
      <c r="AT20" s="192"/>
    </row>
    <row r="21" spans="2:46" ht="15" hidden="1" customHeight="1">
      <c r="E21" s="193" t="s">
        <v>325</v>
      </c>
      <c r="F21" s="188"/>
      <c r="H21" s="188"/>
      <c r="J21" s="188"/>
      <c r="L21" s="188"/>
      <c r="N21" s="188"/>
      <c r="P21" s="188"/>
      <c r="R21" s="188">
        <v>1</v>
      </c>
      <c r="T21" s="188">
        <v>1</v>
      </c>
      <c r="V21" s="188">
        <v>1</v>
      </c>
      <c r="X21" s="188">
        <v>1</v>
      </c>
      <c r="Z21" s="188"/>
      <c r="AB21" s="188"/>
      <c r="AD21" s="188"/>
      <c r="AF21" s="188"/>
      <c r="AH21" s="188"/>
      <c r="AJ21" s="188"/>
      <c r="AL21" s="188"/>
      <c r="AN21" s="188"/>
      <c r="AP21" s="188"/>
      <c r="AR21" s="188"/>
      <c r="AT21" s="189"/>
    </row>
    <row r="22" spans="2:46" ht="16.5" hidden="1" customHeight="1">
      <c r="E22" s="193" t="s">
        <v>326</v>
      </c>
      <c r="F22" s="188"/>
      <c r="H22" s="188"/>
      <c r="J22" s="188"/>
      <c r="L22" s="188"/>
      <c r="N22" s="188"/>
      <c r="P22" s="188"/>
      <c r="R22" s="188">
        <v>1192</v>
      </c>
      <c r="T22" s="188">
        <v>1192</v>
      </c>
      <c r="V22" s="188">
        <v>1192</v>
      </c>
      <c r="X22" s="188">
        <v>1192</v>
      </c>
      <c r="Z22" s="188"/>
      <c r="AB22" s="188"/>
      <c r="AD22" s="188"/>
      <c r="AF22" s="188"/>
      <c r="AH22" s="188"/>
      <c r="AJ22" s="188"/>
      <c r="AL22" s="188"/>
      <c r="AN22" s="188"/>
      <c r="AP22" s="188"/>
      <c r="AR22" s="188"/>
      <c r="AT22" s="189"/>
    </row>
    <row r="23" spans="2:46" ht="4.5" customHeight="1">
      <c r="E23" s="193"/>
    </row>
    <row r="24" spans="2:46" ht="16.5" customHeight="1">
      <c r="B24" s="190"/>
      <c r="C24" s="190"/>
      <c r="D24" s="190" t="s">
        <v>327</v>
      </c>
      <c r="E24" s="190"/>
      <c r="F24" s="191">
        <f>SUM(F25:F27)</f>
        <v>1605604</v>
      </c>
      <c r="H24" s="191">
        <f>SUM(H25:H27)</f>
        <v>1605604</v>
      </c>
      <c r="J24" s="191">
        <f>SUM(J25:J27)</f>
        <v>1604637</v>
      </c>
      <c r="L24" s="191">
        <f>SUM(L25:L27)</f>
        <v>1604637</v>
      </c>
      <c r="N24" s="191">
        <f>SUM(N25:N27)</f>
        <v>1236216</v>
      </c>
      <c r="P24" s="191">
        <f>SUM(P25:P27)</f>
        <v>1236216</v>
      </c>
      <c r="R24" s="191">
        <v>837296</v>
      </c>
      <c r="T24" s="191">
        <v>837296</v>
      </c>
      <c r="V24" s="191">
        <f>SUM(V25:V27)</f>
        <v>682222</v>
      </c>
      <c r="X24" s="191">
        <f>SUM(X25:X27)</f>
        <v>682222</v>
      </c>
      <c r="Z24" s="191">
        <v>729782</v>
      </c>
      <c r="AB24" s="191">
        <v>729782</v>
      </c>
      <c r="AD24" s="191">
        <v>554234</v>
      </c>
      <c r="AF24" s="191">
        <v>554234</v>
      </c>
      <c r="AH24" s="191">
        <v>268035</v>
      </c>
      <c r="AJ24" s="191">
        <v>268035</v>
      </c>
      <c r="AL24" s="191">
        <v>192580</v>
      </c>
      <c r="AN24" s="191">
        <v>192580</v>
      </c>
      <c r="AP24" s="191">
        <v>95739</v>
      </c>
      <c r="AR24" s="191">
        <v>95739</v>
      </c>
      <c r="AT24" s="192"/>
    </row>
    <row r="25" spans="2:46" ht="15.75" customHeight="1">
      <c r="E25" s="193" t="s">
        <v>328</v>
      </c>
      <c r="F25" s="188">
        <v>1640393</v>
      </c>
      <c r="H25" s="188">
        <v>1640393</v>
      </c>
      <c r="J25" s="188">
        <v>1614919</v>
      </c>
      <c r="L25" s="188">
        <v>1614919</v>
      </c>
      <c r="N25" s="188">
        <v>1362507</v>
      </c>
      <c r="P25" s="188">
        <v>1362507</v>
      </c>
      <c r="R25" s="188">
        <v>865575</v>
      </c>
      <c r="T25" s="188">
        <v>865575</v>
      </c>
      <c r="V25" s="188">
        <v>697621</v>
      </c>
      <c r="X25" s="188">
        <v>697621</v>
      </c>
      <c r="Z25" s="188">
        <v>737735</v>
      </c>
      <c r="AB25" s="188">
        <v>737735</v>
      </c>
      <c r="AD25" s="188">
        <v>562166</v>
      </c>
      <c r="AF25" s="188">
        <v>562166</v>
      </c>
      <c r="AH25" s="188">
        <v>279367</v>
      </c>
      <c r="AJ25" s="188">
        <v>279367</v>
      </c>
      <c r="AL25" s="188">
        <v>201074</v>
      </c>
      <c r="AN25" s="188">
        <v>201074</v>
      </c>
      <c r="AP25" s="188">
        <v>178835</v>
      </c>
      <c r="AR25" s="188">
        <v>178835</v>
      </c>
      <c r="AT25" s="189"/>
    </row>
    <row r="26" spans="2:46" ht="15.75" customHeight="1">
      <c r="E26" s="193" t="s">
        <v>439</v>
      </c>
      <c r="F26" s="188">
        <v>0</v>
      </c>
      <c r="H26" s="188">
        <v>0</v>
      </c>
      <c r="J26" s="188">
        <v>24869</v>
      </c>
      <c r="L26" s="188">
        <v>24869</v>
      </c>
      <c r="N26" s="188">
        <v>16657</v>
      </c>
      <c r="P26" s="188">
        <v>16657</v>
      </c>
      <c r="R26" s="188">
        <v>2724</v>
      </c>
      <c r="T26" s="188">
        <v>2724</v>
      </c>
      <c r="V26" s="188">
        <v>2670</v>
      </c>
      <c r="X26" s="188">
        <v>2670</v>
      </c>
      <c r="Z26" s="188">
        <v>3456</v>
      </c>
      <c r="AB26" s="188">
        <v>3456</v>
      </c>
      <c r="AD26" s="188">
        <v>3636</v>
      </c>
      <c r="AF26" s="188">
        <v>3636</v>
      </c>
      <c r="AH26" s="188">
        <v>0</v>
      </c>
      <c r="AJ26" s="188">
        <v>0</v>
      </c>
      <c r="AL26" s="188">
        <v>0</v>
      </c>
      <c r="AN26" s="188">
        <v>0</v>
      </c>
      <c r="AP26" s="188">
        <v>0</v>
      </c>
      <c r="AR26" s="188">
        <v>0</v>
      </c>
      <c r="AT26" s="189"/>
    </row>
    <row r="27" spans="2:46" ht="15.75" customHeight="1">
      <c r="E27" s="193" t="s">
        <v>329</v>
      </c>
      <c r="F27" s="188">
        <v>-34789</v>
      </c>
      <c r="H27" s="188">
        <v>-34789</v>
      </c>
      <c r="J27" s="188">
        <v>-35151</v>
      </c>
      <c r="L27" s="188">
        <v>-35151</v>
      </c>
      <c r="N27" s="188">
        <v>-142948</v>
      </c>
      <c r="P27" s="188">
        <v>-142948</v>
      </c>
      <c r="R27" s="188">
        <v>-31003</v>
      </c>
      <c r="T27" s="188">
        <v>-31003</v>
      </c>
      <c r="V27" s="188">
        <v>-18069</v>
      </c>
      <c r="X27" s="188">
        <v>-18069</v>
      </c>
      <c r="Z27" s="188">
        <v>-11409</v>
      </c>
      <c r="AB27" s="188">
        <v>-11409</v>
      </c>
      <c r="AD27" s="188">
        <v>-11568</v>
      </c>
      <c r="AF27" s="188">
        <v>-11568</v>
      </c>
      <c r="AH27" s="188">
        <v>-11332</v>
      </c>
      <c r="AJ27" s="188">
        <v>-11332</v>
      </c>
      <c r="AL27" s="188">
        <v>-8494</v>
      </c>
      <c r="AN27" s="188">
        <v>-8494</v>
      </c>
      <c r="AP27" s="188">
        <v>-83096</v>
      </c>
      <c r="AR27" s="188">
        <v>-83096</v>
      </c>
      <c r="AT27" s="189"/>
    </row>
    <row r="28" spans="2:46" ht="4.1500000000000004" customHeight="1">
      <c r="F28" s="188"/>
      <c r="H28" s="188"/>
      <c r="J28" s="188"/>
      <c r="L28" s="188"/>
      <c r="N28" s="188"/>
      <c r="P28" s="188"/>
      <c r="R28" s="188"/>
      <c r="T28" s="188"/>
      <c r="V28" s="188"/>
      <c r="X28" s="188"/>
      <c r="Z28" s="188"/>
      <c r="AB28" s="188"/>
      <c r="AD28" s="188"/>
      <c r="AF28" s="188"/>
      <c r="AH28" s="188"/>
      <c r="AJ28" s="188"/>
      <c r="AL28" s="188"/>
      <c r="AN28" s="188"/>
      <c r="AP28" s="188"/>
      <c r="AR28" s="188"/>
      <c r="AT28" s="189"/>
    </row>
    <row r="29" spans="2:46" ht="16.5" customHeight="1">
      <c r="B29" s="190"/>
      <c r="C29" s="190"/>
      <c r="D29" s="190" t="s">
        <v>330</v>
      </c>
      <c r="E29" s="190"/>
      <c r="F29" s="191">
        <f>SUM(F30:F35)</f>
        <v>544975</v>
      </c>
      <c r="H29" s="191">
        <f>SUM(H30:H35)</f>
        <v>544121</v>
      </c>
      <c r="J29" s="191">
        <f>SUM(J30:J35)</f>
        <v>730714</v>
      </c>
      <c r="L29" s="191">
        <f>SUM(L30:L35)</f>
        <v>726786</v>
      </c>
      <c r="N29" s="191">
        <f>SUM(N30:N35)</f>
        <v>430383</v>
      </c>
      <c r="P29" s="191">
        <f>SUM(P30:P35)</f>
        <v>427577</v>
      </c>
      <c r="R29" s="191">
        <v>265473</v>
      </c>
      <c r="T29" s="191">
        <v>264734</v>
      </c>
      <c r="V29" s="191">
        <f>SUM(V30:V35)</f>
        <v>269666</v>
      </c>
      <c r="X29" s="191">
        <f>SUM(X30:X35)</f>
        <v>268447</v>
      </c>
      <c r="Z29" s="191">
        <v>184390</v>
      </c>
      <c r="AB29" s="191">
        <v>181675</v>
      </c>
      <c r="AD29" s="191">
        <v>187415</v>
      </c>
      <c r="AF29" s="191">
        <v>186733</v>
      </c>
      <c r="AH29" s="191">
        <v>167078</v>
      </c>
      <c r="AJ29" s="191">
        <v>165949</v>
      </c>
      <c r="AL29" s="191">
        <v>165558</v>
      </c>
      <c r="AN29" s="191">
        <v>165131</v>
      </c>
      <c r="AP29" s="191">
        <v>85916</v>
      </c>
      <c r="AR29" s="191">
        <v>85308</v>
      </c>
      <c r="AT29" s="192"/>
    </row>
    <row r="30" spans="2:46" ht="15.75" customHeight="1">
      <c r="E30" s="193" t="s">
        <v>331</v>
      </c>
      <c r="F30" s="188">
        <v>0</v>
      </c>
      <c r="H30" s="188">
        <v>0</v>
      </c>
      <c r="J30" s="188">
        <v>0</v>
      </c>
      <c r="L30" s="188">
        <v>0</v>
      </c>
      <c r="N30" s="188">
        <v>251535</v>
      </c>
      <c r="P30" s="188">
        <v>251535</v>
      </c>
      <c r="R30" s="188">
        <v>0</v>
      </c>
      <c r="T30" s="188">
        <v>0</v>
      </c>
      <c r="V30" s="188">
        <v>0</v>
      </c>
      <c r="X30" s="188">
        <v>0</v>
      </c>
      <c r="Z30" s="188">
        <v>0</v>
      </c>
      <c r="AB30" s="188">
        <v>0</v>
      </c>
      <c r="AD30" s="188">
        <v>4456</v>
      </c>
      <c r="AF30" s="188">
        <v>4456</v>
      </c>
      <c r="AH30" s="188">
        <v>0</v>
      </c>
      <c r="AJ30" s="188">
        <v>0</v>
      </c>
      <c r="AL30" s="188">
        <v>0</v>
      </c>
      <c r="AN30" s="188">
        <v>0</v>
      </c>
      <c r="AP30" s="188">
        <v>0</v>
      </c>
      <c r="AR30" s="188">
        <v>0</v>
      </c>
      <c r="AT30" s="189"/>
    </row>
    <row r="31" spans="2:46" ht="15.75" customHeight="1">
      <c r="E31" s="193" t="s">
        <v>332</v>
      </c>
      <c r="F31" s="188">
        <v>284288</v>
      </c>
      <c r="H31" s="188">
        <v>284288</v>
      </c>
      <c r="J31" s="188">
        <v>375753</v>
      </c>
      <c r="L31" s="188">
        <v>375753</v>
      </c>
      <c r="N31" s="188">
        <v>3521</v>
      </c>
      <c r="P31" s="188">
        <v>3510</v>
      </c>
      <c r="R31" s="188">
        <v>187782</v>
      </c>
      <c r="T31" s="188">
        <v>187782</v>
      </c>
      <c r="V31" s="188">
        <v>98494</v>
      </c>
      <c r="X31" s="188">
        <v>98494</v>
      </c>
      <c r="Z31" s="188">
        <v>79625</v>
      </c>
      <c r="AB31" s="188">
        <v>79625</v>
      </c>
      <c r="AD31" s="188">
        <v>86940</v>
      </c>
      <c r="AF31" s="188">
        <v>86940</v>
      </c>
      <c r="AH31" s="188">
        <v>52675</v>
      </c>
      <c r="AJ31" s="188">
        <v>52675</v>
      </c>
      <c r="AL31" s="188">
        <v>59912</v>
      </c>
      <c r="AN31" s="188">
        <v>59912</v>
      </c>
      <c r="AP31" s="188">
        <v>56177</v>
      </c>
      <c r="AR31" s="188">
        <v>56177</v>
      </c>
      <c r="AT31" s="189"/>
    </row>
    <row r="32" spans="2:46" ht="15.75" customHeight="1">
      <c r="E32" s="193" t="s">
        <v>333</v>
      </c>
      <c r="F32" s="188">
        <v>483</v>
      </c>
      <c r="H32" s="188">
        <v>480</v>
      </c>
      <c r="J32" s="188">
        <v>5196</v>
      </c>
      <c r="L32" s="188">
        <v>4974</v>
      </c>
      <c r="N32" s="188">
        <v>66520</v>
      </c>
      <c r="P32" s="188">
        <v>66520</v>
      </c>
      <c r="R32" s="188">
        <v>905</v>
      </c>
      <c r="T32" s="188">
        <v>905</v>
      </c>
      <c r="V32" s="188">
        <v>866</v>
      </c>
      <c r="X32" s="188">
        <v>858</v>
      </c>
      <c r="Z32" s="188">
        <v>1257</v>
      </c>
      <c r="AB32" s="188">
        <v>1088</v>
      </c>
      <c r="AD32" s="188">
        <v>1241</v>
      </c>
      <c r="AF32" s="188">
        <v>1205</v>
      </c>
      <c r="AH32" s="188">
        <v>2247</v>
      </c>
      <c r="AJ32" s="188">
        <v>1931</v>
      </c>
      <c r="AL32" s="188">
        <v>3110</v>
      </c>
      <c r="AN32" s="188">
        <v>3032</v>
      </c>
      <c r="AP32" s="188">
        <v>955</v>
      </c>
      <c r="AR32" s="188">
        <v>799</v>
      </c>
      <c r="AT32" s="189"/>
    </row>
    <row r="33" spans="2:46" ht="15.75" customHeight="1">
      <c r="E33" s="193" t="s">
        <v>334</v>
      </c>
      <c r="F33" s="188">
        <v>34896</v>
      </c>
      <c r="H33" s="188">
        <v>34863</v>
      </c>
      <c r="J33" s="188">
        <v>59093</v>
      </c>
      <c r="L33" s="188">
        <v>59093</v>
      </c>
      <c r="N33" s="188">
        <v>111962</v>
      </c>
      <c r="P33" s="188">
        <v>109167</v>
      </c>
      <c r="R33" s="188">
        <v>30215</v>
      </c>
      <c r="T33" s="188">
        <v>30215</v>
      </c>
      <c r="V33" s="188">
        <v>114508</v>
      </c>
      <c r="X33" s="188">
        <v>114509</v>
      </c>
      <c r="Z33" s="188">
        <v>72651</v>
      </c>
      <c r="AB33" s="188">
        <v>71275</v>
      </c>
      <c r="AD33" s="188">
        <v>70146</v>
      </c>
      <c r="AF33" s="188">
        <v>69794</v>
      </c>
      <c r="AH33" s="188">
        <v>83509</v>
      </c>
      <c r="AJ33" s="188">
        <v>82987</v>
      </c>
      <c r="AL33" s="188">
        <v>56371</v>
      </c>
      <c r="AN33" s="188">
        <v>56397</v>
      </c>
      <c r="AP33" s="188">
        <v>7225</v>
      </c>
      <c r="AR33" s="188">
        <v>7229</v>
      </c>
      <c r="AT33" s="189"/>
    </row>
    <row r="34" spans="2:46" ht="15.75" customHeight="1">
      <c r="E34" s="193" t="s">
        <v>335</v>
      </c>
      <c r="F34" s="188">
        <v>232071</v>
      </c>
      <c r="H34" s="188">
        <v>231253</v>
      </c>
      <c r="J34" s="188">
        <v>297026</v>
      </c>
      <c r="L34" s="188">
        <v>293320</v>
      </c>
      <c r="N34" s="188">
        <v>-3155</v>
      </c>
      <c r="P34" s="188">
        <v>-3155</v>
      </c>
      <c r="R34" s="188">
        <v>68736</v>
      </c>
      <c r="T34" s="188">
        <v>67997</v>
      </c>
      <c r="V34" s="188">
        <v>56489</v>
      </c>
      <c r="X34" s="188">
        <v>55277</v>
      </c>
      <c r="Z34" s="188">
        <v>31640</v>
      </c>
      <c r="AB34" s="188">
        <v>30470</v>
      </c>
      <c r="AD34" s="188">
        <v>27431</v>
      </c>
      <c r="AF34" s="188">
        <v>27137</v>
      </c>
      <c r="AH34" s="188">
        <v>32081</v>
      </c>
      <c r="AJ34" s="188">
        <v>31790</v>
      </c>
      <c r="AL34" s="188">
        <v>46537</v>
      </c>
      <c r="AN34" s="188">
        <v>46162</v>
      </c>
      <c r="AP34" s="188">
        <v>22244</v>
      </c>
      <c r="AR34" s="188">
        <v>21788</v>
      </c>
      <c r="AT34" s="189"/>
    </row>
    <row r="35" spans="2:46" ht="15.75" customHeight="1">
      <c r="E35" s="193" t="s">
        <v>329</v>
      </c>
      <c r="F35" s="188">
        <v>-6763</v>
      </c>
      <c r="H35" s="188">
        <v>-6763</v>
      </c>
      <c r="J35" s="188">
        <v>-6354</v>
      </c>
      <c r="L35" s="188">
        <v>-6354</v>
      </c>
      <c r="N35" s="188"/>
      <c r="P35" s="188"/>
      <c r="R35" s="188">
        <v>-22165</v>
      </c>
      <c r="T35" s="188">
        <v>-22165</v>
      </c>
      <c r="V35" s="188">
        <v>-691</v>
      </c>
      <c r="X35" s="188">
        <v>-691</v>
      </c>
      <c r="Z35" s="188">
        <v>-783</v>
      </c>
      <c r="AB35" s="188">
        <v>-783</v>
      </c>
      <c r="AD35" s="188">
        <v>-2799</v>
      </c>
      <c r="AF35" s="188">
        <v>-2799</v>
      </c>
      <c r="AH35" s="188">
        <v>-3434</v>
      </c>
      <c r="AJ35" s="188">
        <v>-3434</v>
      </c>
      <c r="AL35" s="188">
        <v>-372</v>
      </c>
      <c r="AN35" s="188">
        <v>-372</v>
      </c>
      <c r="AP35" s="188">
        <v>-685</v>
      </c>
      <c r="AR35" s="188">
        <v>-685</v>
      </c>
      <c r="AT35" s="189"/>
    </row>
    <row r="36" spans="2:46" ht="4.1500000000000004" customHeight="1">
      <c r="F36" s="188"/>
      <c r="H36" s="188"/>
      <c r="J36" s="188"/>
      <c r="L36" s="188"/>
      <c r="N36" s="188"/>
      <c r="P36" s="188"/>
      <c r="R36" s="188"/>
      <c r="T36" s="188"/>
      <c r="V36" s="188"/>
      <c r="X36" s="188"/>
      <c r="Z36" s="188"/>
      <c r="AB36" s="188"/>
      <c r="AD36" s="188"/>
      <c r="AF36" s="188"/>
      <c r="AH36" s="188"/>
      <c r="AJ36" s="188"/>
      <c r="AL36" s="188"/>
      <c r="AN36" s="188"/>
      <c r="AP36" s="188"/>
      <c r="AR36" s="188"/>
      <c r="AT36" s="189"/>
    </row>
    <row r="37" spans="2:46" ht="16.5" customHeight="1">
      <c r="B37" s="190"/>
      <c r="C37" s="190"/>
      <c r="D37" s="190" t="s">
        <v>336</v>
      </c>
      <c r="E37" s="190"/>
      <c r="F37" s="191">
        <f>SUM(F38:F40)</f>
        <v>148343</v>
      </c>
      <c r="H37" s="191">
        <f>SUM(H38:H40)</f>
        <v>145364</v>
      </c>
      <c r="J37" s="191">
        <f>SUM(J38:J40)</f>
        <v>156961</v>
      </c>
      <c r="L37" s="191">
        <f>SUM(L38:L40)</f>
        <v>149286</v>
      </c>
      <c r="N37" s="191">
        <f>SUM(N38:N40)</f>
        <v>168480</v>
      </c>
      <c r="P37" s="191">
        <f>SUM(P38:P40)</f>
        <v>167924</v>
      </c>
      <c r="R37" s="191">
        <v>178778</v>
      </c>
      <c r="T37" s="191">
        <v>175617</v>
      </c>
      <c r="V37" s="191">
        <f>SUM(V38:V40)</f>
        <v>5825</v>
      </c>
      <c r="X37" s="191">
        <f>SUM(X38:X40)</f>
        <v>3930</v>
      </c>
      <c r="Z37" s="191">
        <v>9341</v>
      </c>
      <c r="AB37" s="191">
        <v>2440</v>
      </c>
      <c r="AD37" s="191">
        <v>4600</v>
      </c>
      <c r="AF37" s="191">
        <v>1888</v>
      </c>
      <c r="AH37" s="191">
        <v>8634</v>
      </c>
      <c r="AJ37" s="191">
        <v>889</v>
      </c>
      <c r="AL37" s="191">
        <v>5159</v>
      </c>
      <c r="AN37" s="191">
        <v>3407</v>
      </c>
      <c r="AP37" s="191">
        <v>7955</v>
      </c>
      <c r="AR37" s="191">
        <v>482</v>
      </c>
      <c r="AT37" s="191">
        <f>SUM(AT38:AT40)</f>
        <v>0</v>
      </c>
    </row>
    <row r="38" spans="2:46" ht="15.75" customHeight="1">
      <c r="E38" s="193" t="s">
        <v>336</v>
      </c>
      <c r="F38" s="188">
        <v>145542</v>
      </c>
      <c r="H38" s="188">
        <v>142563</v>
      </c>
      <c r="J38" s="188">
        <v>161581</v>
      </c>
      <c r="L38" s="188">
        <v>153906</v>
      </c>
      <c r="N38" s="188">
        <v>176689</v>
      </c>
      <c r="P38" s="188">
        <v>176131</v>
      </c>
      <c r="R38" s="188">
        <v>188746</v>
      </c>
      <c r="T38" s="188">
        <v>185585</v>
      </c>
      <c r="V38" s="188">
        <v>1907</v>
      </c>
      <c r="X38" s="188">
        <v>0</v>
      </c>
      <c r="Z38" s="188">
        <v>6901</v>
      </c>
      <c r="AB38" s="188">
        <v>0</v>
      </c>
      <c r="AD38" s="188">
        <v>2722</v>
      </c>
      <c r="AF38" s="188">
        <v>0</v>
      </c>
      <c r="AH38" s="188">
        <v>7745</v>
      </c>
      <c r="AJ38" s="188">
        <v>0</v>
      </c>
      <c r="AL38" s="188">
        <v>1676</v>
      </c>
      <c r="AN38" s="188"/>
      <c r="AP38" s="188">
        <v>7336</v>
      </c>
      <c r="AR38" s="188"/>
      <c r="AT38" s="189"/>
    </row>
    <row r="39" spans="2:46" ht="15.75" customHeight="1">
      <c r="E39" s="193" t="s">
        <v>337</v>
      </c>
      <c r="F39" s="188">
        <v>-9601</v>
      </c>
      <c r="H39" s="188">
        <v>-9601</v>
      </c>
      <c r="J39" s="188">
        <v>-9441</v>
      </c>
      <c r="L39" s="188">
        <v>-9441</v>
      </c>
      <c r="N39" s="188">
        <v>-11882</v>
      </c>
      <c r="P39" s="188">
        <v>-11881</v>
      </c>
      <c r="R39" s="188">
        <v>-12625</v>
      </c>
      <c r="T39" s="188">
        <v>-12625</v>
      </c>
      <c r="V39" s="188">
        <v>0</v>
      </c>
      <c r="X39" s="188">
        <v>0</v>
      </c>
      <c r="Z39" s="188">
        <v>0</v>
      </c>
      <c r="AB39" s="188">
        <v>0</v>
      </c>
      <c r="AD39" s="188">
        <v>0</v>
      </c>
      <c r="AF39" s="188">
        <v>0</v>
      </c>
      <c r="AH39" s="188">
        <v>0</v>
      </c>
      <c r="AJ39" s="188">
        <v>0</v>
      </c>
      <c r="AL39" s="188"/>
      <c r="AN39" s="188"/>
      <c r="AP39" s="188"/>
      <c r="AR39" s="188"/>
      <c r="AT39" s="189"/>
    </row>
    <row r="40" spans="2:46" ht="15.75" customHeight="1">
      <c r="E40" s="193" t="s">
        <v>338</v>
      </c>
      <c r="F40" s="188">
        <v>12402</v>
      </c>
      <c r="H40" s="188">
        <v>12402</v>
      </c>
      <c r="J40" s="188">
        <v>4821</v>
      </c>
      <c r="L40" s="188">
        <v>4821</v>
      </c>
      <c r="N40" s="188">
        <v>3673</v>
      </c>
      <c r="P40" s="188">
        <v>3674</v>
      </c>
      <c r="R40" s="188">
        <v>2657</v>
      </c>
      <c r="T40" s="188">
        <v>2657</v>
      </c>
      <c r="V40" s="188">
        <v>3918</v>
      </c>
      <c r="X40" s="188">
        <v>3930</v>
      </c>
      <c r="Z40" s="188">
        <v>2440</v>
      </c>
      <c r="AB40" s="188">
        <v>2440</v>
      </c>
      <c r="AD40" s="188">
        <v>1878</v>
      </c>
      <c r="AF40" s="188">
        <v>1888</v>
      </c>
      <c r="AH40" s="188">
        <v>889</v>
      </c>
      <c r="AJ40" s="188">
        <v>889</v>
      </c>
      <c r="AL40" s="188">
        <v>3483</v>
      </c>
      <c r="AN40" s="188">
        <v>3407</v>
      </c>
      <c r="AP40" s="188">
        <v>619</v>
      </c>
      <c r="AR40" s="188">
        <v>482</v>
      </c>
      <c r="AT40" s="189"/>
    </row>
    <row r="41" spans="2:46" ht="4.5" customHeight="1">
      <c r="F41" s="188"/>
      <c r="H41" s="188"/>
      <c r="J41" s="188"/>
      <c r="L41" s="188"/>
      <c r="N41" s="188"/>
      <c r="P41" s="188"/>
      <c r="R41" s="188"/>
      <c r="T41" s="188"/>
      <c r="V41" s="188"/>
      <c r="X41" s="188"/>
      <c r="Z41" s="188"/>
      <c r="AB41" s="188"/>
      <c r="AD41" s="188"/>
      <c r="AF41" s="188"/>
      <c r="AH41" s="188"/>
      <c r="AJ41" s="188"/>
      <c r="AL41" s="188"/>
      <c r="AN41" s="188"/>
      <c r="AP41" s="188"/>
      <c r="AR41" s="188"/>
      <c r="AT41" s="189"/>
    </row>
    <row r="42" spans="2:46" s="178" customFormat="1" ht="18" customHeight="1" thickBot="1">
      <c r="B42" s="184"/>
      <c r="C42" s="184" t="s">
        <v>339</v>
      </c>
      <c r="D42" s="184"/>
      <c r="E42" s="184"/>
      <c r="F42" s="185">
        <f>F44+F48+F53+F56+F61+F69</f>
        <v>1020719</v>
      </c>
      <c r="H42" s="185">
        <f>H44+H48+H53+H56+H61+H69</f>
        <v>1018355</v>
      </c>
      <c r="J42" s="185">
        <f>J44+J48+J53+J56+J61+J69</f>
        <v>1001081</v>
      </c>
      <c r="L42" s="185">
        <f>L44+L48+L53+L56+L61+L69</f>
        <v>999442</v>
      </c>
      <c r="N42" s="185">
        <f>N44+N48+N53+N56+N61+N69</f>
        <v>908260</v>
      </c>
      <c r="P42" s="185">
        <f>P44+P48+P53+P56+P61+P69</f>
        <v>906648</v>
      </c>
      <c r="R42" s="185">
        <f>R44+R48+R53+R56+R61+R69</f>
        <v>816939</v>
      </c>
      <c r="T42" s="185">
        <f>T44+T48+T53+T56+T61+T69</f>
        <v>815398</v>
      </c>
      <c r="V42" s="185">
        <f>V44+V48+V53+V56+V61+V69</f>
        <v>1075592</v>
      </c>
      <c r="X42" s="185">
        <f>X44+X48+X53+X56+X61+X69</f>
        <v>1174219</v>
      </c>
      <c r="Z42" s="185">
        <v>1008462</v>
      </c>
      <c r="AB42" s="185">
        <v>1126989</v>
      </c>
      <c r="AD42" s="185">
        <v>1125761</v>
      </c>
      <c r="AF42" s="185">
        <v>1124832</v>
      </c>
      <c r="AH42" s="185">
        <v>1077733</v>
      </c>
      <c r="AJ42" s="185">
        <v>1076046</v>
      </c>
      <c r="AL42" s="185">
        <v>990144</v>
      </c>
      <c r="AN42" s="185">
        <v>987974</v>
      </c>
      <c r="AP42" s="185">
        <v>942635</v>
      </c>
      <c r="AR42" s="185">
        <v>941722</v>
      </c>
      <c r="AT42" s="186"/>
    </row>
    <row r="43" spans="2:46" ht="5.0999999999999996" customHeight="1">
      <c r="B43" s="194"/>
      <c r="C43" s="194"/>
      <c r="D43" s="194"/>
      <c r="E43" s="194"/>
      <c r="F43" s="188"/>
      <c r="H43" s="188"/>
      <c r="J43" s="188"/>
      <c r="L43" s="188"/>
      <c r="N43" s="188"/>
      <c r="P43" s="188"/>
      <c r="R43" s="188"/>
      <c r="T43" s="188"/>
      <c r="V43" s="188"/>
      <c r="X43" s="188"/>
      <c r="Z43" s="188"/>
      <c r="AB43" s="188"/>
      <c r="AD43" s="188"/>
      <c r="AF43" s="188"/>
      <c r="AH43" s="188"/>
      <c r="AJ43" s="188"/>
      <c r="AL43" s="188"/>
      <c r="AN43" s="188"/>
      <c r="AP43" s="188"/>
      <c r="AR43" s="188"/>
      <c r="AT43" s="189"/>
    </row>
    <row r="44" spans="2:46" ht="16.5" customHeight="1">
      <c r="B44" s="190"/>
      <c r="C44" s="190"/>
      <c r="D44" s="190" t="s">
        <v>315</v>
      </c>
      <c r="E44" s="190"/>
      <c r="F44" s="191">
        <f>SUM(F45:F46)</f>
        <v>0</v>
      </c>
      <c r="H44" s="191">
        <f>SUM(H45:H46)</f>
        <v>0</v>
      </c>
      <c r="J44" s="191"/>
      <c r="L44" s="191"/>
      <c r="N44" s="191">
        <v>201</v>
      </c>
      <c r="P44" s="191">
        <v>201</v>
      </c>
      <c r="R44" s="191">
        <v>0</v>
      </c>
      <c r="T44" s="191">
        <v>0</v>
      </c>
      <c r="V44" s="191">
        <v>0</v>
      </c>
      <c r="X44" s="191">
        <v>0</v>
      </c>
      <c r="Z44" s="191">
        <v>0</v>
      </c>
      <c r="AB44" s="191">
        <v>0</v>
      </c>
      <c r="AD44" s="191">
        <v>0</v>
      </c>
      <c r="AF44" s="191">
        <v>0</v>
      </c>
      <c r="AH44" s="191">
        <v>0</v>
      </c>
      <c r="AJ44" s="191">
        <v>0</v>
      </c>
      <c r="AL44" s="191">
        <v>0</v>
      </c>
      <c r="AN44" s="191">
        <v>0</v>
      </c>
      <c r="AP44" s="191">
        <v>0</v>
      </c>
      <c r="AR44" s="191">
        <v>0</v>
      </c>
      <c r="AT44" s="192"/>
    </row>
    <row r="45" spans="2:46" ht="15.75" hidden="1" customHeight="1">
      <c r="E45" s="193" t="s">
        <v>316</v>
      </c>
      <c r="F45" s="188">
        <v>0</v>
      </c>
      <c r="H45" s="188">
        <v>0</v>
      </c>
      <c r="J45" s="188">
        <v>0</v>
      </c>
      <c r="L45" s="188">
        <v>0</v>
      </c>
      <c r="N45" s="188">
        <v>0</v>
      </c>
      <c r="P45" s="188">
        <v>0</v>
      </c>
      <c r="R45" s="188"/>
      <c r="T45" s="188"/>
      <c r="V45" s="188"/>
      <c r="X45" s="188"/>
      <c r="Z45" s="188"/>
      <c r="AB45" s="188"/>
      <c r="AD45" s="188"/>
      <c r="AF45" s="188"/>
      <c r="AH45" s="188"/>
      <c r="AJ45" s="188"/>
      <c r="AL45" s="188"/>
      <c r="AN45" s="188"/>
      <c r="AP45" s="188"/>
      <c r="AR45" s="188"/>
      <c r="AT45" s="189"/>
    </row>
    <row r="46" spans="2:46" ht="15.75" hidden="1" customHeight="1">
      <c r="E46" s="193" t="s">
        <v>317</v>
      </c>
      <c r="F46" s="188">
        <v>0</v>
      </c>
      <c r="H46" s="188">
        <v>0</v>
      </c>
      <c r="J46" s="188">
        <v>0</v>
      </c>
      <c r="L46" s="188">
        <v>0</v>
      </c>
      <c r="N46" s="188">
        <v>0</v>
      </c>
      <c r="P46" s="188">
        <v>0</v>
      </c>
      <c r="R46" s="188"/>
      <c r="T46" s="188"/>
      <c r="V46" s="188"/>
      <c r="X46" s="188"/>
      <c r="Z46" s="188"/>
      <c r="AB46" s="188"/>
      <c r="AD46" s="188"/>
      <c r="AF46" s="188"/>
      <c r="AH46" s="188"/>
      <c r="AJ46" s="188"/>
      <c r="AL46" s="188"/>
      <c r="AN46" s="188"/>
      <c r="AP46" s="188"/>
      <c r="AR46" s="188"/>
      <c r="AT46" s="189"/>
    </row>
    <row r="47" spans="2:46" ht="5.0999999999999996" customHeight="1">
      <c r="F47" s="188"/>
      <c r="H47" s="188"/>
      <c r="J47" s="188"/>
      <c r="L47" s="188"/>
      <c r="N47" s="188"/>
      <c r="P47" s="188"/>
      <c r="R47" s="188"/>
      <c r="T47" s="188"/>
      <c r="V47" s="188"/>
      <c r="X47" s="188"/>
      <c r="Z47" s="188"/>
      <c r="AB47" s="188"/>
      <c r="AD47" s="188"/>
      <c r="AF47" s="188"/>
      <c r="AH47" s="188"/>
      <c r="AJ47" s="188"/>
      <c r="AL47" s="188"/>
      <c r="AN47" s="188"/>
      <c r="AP47" s="188"/>
      <c r="AR47" s="188"/>
      <c r="AT47" s="189"/>
    </row>
    <row r="48" spans="2:46" ht="16.5" customHeight="1">
      <c r="B48" s="190"/>
      <c r="C48" s="190"/>
      <c r="D48" s="190" t="s">
        <v>318</v>
      </c>
      <c r="E48" s="190"/>
      <c r="F48" s="191">
        <f>SUM(F49:F51)</f>
        <v>27477</v>
      </c>
      <c r="H48" s="191">
        <f>SUM(H49:H51)</f>
        <v>27477</v>
      </c>
      <c r="J48" s="191">
        <f>SUM(J49:J51)</f>
        <v>32961</v>
      </c>
      <c r="L48" s="191">
        <f>SUM(L49:L51)</f>
        <v>32962</v>
      </c>
      <c r="N48" s="191">
        <f>SUM(N49:N51)</f>
        <v>110800</v>
      </c>
      <c r="P48" s="191">
        <f>SUM(P49:P51)</f>
        <v>110800</v>
      </c>
      <c r="R48" s="191">
        <v>50755</v>
      </c>
      <c r="T48" s="191">
        <v>50755</v>
      </c>
      <c r="V48" s="191">
        <v>56326</v>
      </c>
      <c r="X48" s="191">
        <v>156164</v>
      </c>
      <c r="Z48" s="191">
        <v>6149</v>
      </c>
      <c r="AB48" s="191">
        <v>125691</v>
      </c>
      <c r="AD48" s="191">
        <v>40452</v>
      </c>
      <c r="AF48" s="191">
        <v>40452</v>
      </c>
      <c r="AH48" s="191">
        <v>34475</v>
      </c>
      <c r="AJ48" s="191">
        <v>34475</v>
      </c>
      <c r="AL48" s="191">
        <v>36666</v>
      </c>
      <c r="AN48" s="191">
        <v>36666</v>
      </c>
      <c r="AP48" s="191">
        <v>33010</v>
      </c>
      <c r="AR48" s="191">
        <v>33010</v>
      </c>
      <c r="AT48" s="192"/>
    </row>
    <row r="49" spans="2:46" ht="15.75" customHeight="1">
      <c r="E49" s="193" t="s">
        <v>319</v>
      </c>
      <c r="F49" s="188">
        <v>14658</v>
      </c>
      <c r="H49" s="188">
        <v>14658</v>
      </c>
      <c r="J49" s="188">
        <v>14869</v>
      </c>
      <c r="L49" s="188">
        <v>14870</v>
      </c>
      <c r="N49" s="188">
        <v>30257</v>
      </c>
      <c r="P49" s="188">
        <v>30257</v>
      </c>
      <c r="R49" s="188">
        <v>21421</v>
      </c>
      <c r="T49" s="188">
        <v>21421</v>
      </c>
      <c r="V49" s="188">
        <v>9596</v>
      </c>
      <c r="X49" s="188">
        <v>121169</v>
      </c>
      <c r="Z49" s="188">
        <v>6149</v>
      </c>
      <c r="AB49" s="188">
        <v>125691</v>
      </c>
      <c r="AD49" s="188">
        <v>24327</v>
      </c>
      <c r="AF49" s="188">
        <v>24327</v>
      </c>
      <c r="AH49" s="188">
        <v>8231</v>
      </c>
      <c r="AJ49" s="188">
        <v>8231</v>
      </c>
      <c r="AL49" s="188">
        <v>761</v>
      </c>
      <c r="AN49" s="188">
        <v>761</v>
      </c>
      <c r="AP49" s="188">
        <v>457</v>
      </c>
      <c r="AR49" s="188">
        <v>457</v>
      </c>
      <c r="AT49" s="189"/>
    </row>
    <row r="50" spans="2:46" ht="15.75" customHeight="1">
      <c r="E50" s="193" t="s">
        <v>449</v>
      </c>
      <c r="F50" s="188">
        <v>0</v>
      </c>
      <c r="H50" s="188">
        <v>0</v>
      </c>
      <c r="J50" s="188">
        <v>0</v>
      </c>
      <c r="L50" s="188">
        <v>0</v>
      </c>
      <c r="N50" s="188">
        <v>70697</v>
      </c>
      <c r="P50" s="188">
        <v>70697</v>
      </c>
      <c r="R50" s="188">
        <v>27786</v>
      </c>
      <c r="T50" s="188">
        <v>27786</v>
      </c>
      <c r="V50" s="188">
        <v>46707</v>
      </c>
      <c r="X50" s="188">
        <v>34972</v>
      </c>
      <c r="Z50" s="188">
        <v>0</v>
      </c>
      <c r="AB50" s="188">
        <v>0</v>
      </c>
      <c r="AD50" s="188">
        <v>16125</v>
      </c>
      <c r="AF50" s="188">
        <v>16125</v>
      </c>
      <c r="AH50" s="188">
        <v>26244</v>
      </c>
      <c r="AJ50" s="188">
        <v>26244</v>
      </c>
      <c r="AL50" s="188">
        <v>35905</v>
      </c>
      <c r="AN50" s="188">
        <v>35905</v>
      </c>
      <c r="AP50" s="188">
        <v>32553</v>
      </c>
      <c r="AR50" s="188">
        <v>32553</v>
      </c>
      <c r="AT50" s="189"/>
    </row>
    <row r="51" spans="2:46" ht="15.75" customHeight="1">
      <c r="E51" s="193" t="s">
        <v>323</v>
      </c>
      <c r="F51" s="188">
        <v>12819</v>
      </c>
      <c r="H51" s="188">
        <v>12819</v>
      </c>
      <c r="J51" s="188">
        <v>18092</v>
      </c>
      <c r="L51" s="188">
        <v>18092</v>
      </c>
      <c r="N51" s="188">
        <v>9846</v>
      </c>
      <c r="P51" s="188">
        <v>9846</v>
      </c>
      <c r="R51" s="188">
        <v>1548</v>
      </c>
      <c r="T51" s="188">
        <v>1548</v>
      </c>
      <c r="V51" s="188">
        <v>23</v>
      </c>
      <c r="X51" s="188">
        <v>23</v>
      </c>
      <c r="Z51" s="188">
        <v>0</v>
      </c>
      <c r="AB51" s="188">
        <v>0</v>
      </c>
      <c r="AD51" s="188"/>
      <c r="AF51" s="188"/>
      <c r="AH51" s="188"/>
      <c r="AJ51" s="188"/>
      <c r="AL51" s="188"/>
      <c r="AN51" s="188"/>
      <c r="AP51" s="188"/>
      <c r="AR51" s="188"/>
      <c r="AT51" s="189"/>
    </row>
    <row r="52" spans="2:46" ht="4.5" customHeight="1">
      <c r="E52" s="193"/>
      <c r="F52" s="188"/>
      <c r="H52" s="188"/>
      <c r="J52" s="188"/>
      <c r="L52" s="188"/>
      <c r="N52" s="188"/>
      <c r="P52" s="188"/>
      <c r="R52" s="188"/>
      <c r="T52" s="188"/>
      <c r="V52" s="188"/>
      <c r="X52" s="188"/>
      <c r="Z52" s="188"/>
      <c r="AB52" s="188"/>
      <c r="AD52" s="188"/>
      <c r="AF52" s="188"/>
      <c r="AH52" s="188"/>
      <c r="AJ52" s="188"/>
      <c r="AL52" s="188"/>
      <c r="AN52" s="188"/>
      <c r="AP52" s="188"/>
      <c r="AR52" s="188"/>
      <c r="AT52" s="189"/>
    </row>
    <row r="53" spans="2:46" ht="16.5" customHeight="1">
      <c r="B53" s="190"/>
      <c r="C53" s="190"/>
      <c r="D53" s="190" t="s">
        <v>340</v>
      </c>
      <c r="E53" s="190"/>
      <c r="F53" s="191">
        <v>0</v>
      </c>
      <c r="H53" s="191">
        <v>0</v>
      </c>
      <c r="J53" s="191">
        <f>J54</f>
        <v>2639</v>
      </c>
      <c r="L53" s="191">
        <f>L54</f>
        <v>2639</v>
      </c>
      <c r="N53" s="191">
        <f>N54</f>
        <v>0</v>
      </c>
      <c r="P53" s="191">
        <f>P54</f>
        <v>0</v>
      </c>
      <c r="R53" s="191">
        <v>2990</v>
      </c>
      <c r="T53" s="191">
        <v>2990</v>
      </c>
      <c r="V53" s="191">
        <v>3191</v>
      </c>
      <c r="X53" s="191">
        <v>3191</v>
      </c>
      <c r="Z53" s="191">
        <v>2428</v>
      </c>
      <c r="AB53" s="191">
        <v>2428</v>
      </c>
      <c r="AD53" s="191">
        <v>3182</v>
      </c>
      <c r="AF53" s="191">
        <v>3182</v>
      </c>
      <c r="AH53" s="191">
        <v>2669</v>
      </c>
      <c r="AJ53" s="191">
        <v>2669</v>
      </c>
      <c r="AL53" s="191">
        <v>2754</v>
      </c>
      <c r="AN53" s="191">
        <v>2754</v>
      </c>
      <c r="AP53" s="191">
        <v>2841</v>
      </c>
      <c r="AR53" s="191">
        <v>2841</v>
      </c>
      <c r="AT53" s="192"/>
    </row>
    <row r="54" spans="2:46" ht="15" customHeight="1">
      <c r="E54" s="195" t="s">
        <v>341</v>
      </c>
      <c r="F54" s="188"/>
      <c r="H54" s="188"/>
      <c r="J54" s="188">
        <v>2639</v>
      </c>
      <c r="L54" s="188">
        <v>2639</v>
      </c>
      <c r="N54" s="188">
        <v>0</v>
      </c>
      <c r="P54" s="188">
        <v>0</v>
      </c>
      <c r="R54" s="188">
        <v>2990</v>
      </c>
      <c r="T54" s="188">
        <v>2990</v>
      </c>
      <c r="V54" s="188">
        <v>3191</v>
      </c>
      <c r="X54" s="188">
        <v>3191</v>
      </c>
      <c r="Z54" s="188">
        <v>2428</v>
      </c>
      <c r="AB54" s="188">
        <v>2428</v>
      </c>
      <c r="AD54" s="188">
        <v>3182</v>
      </c>
      <c r="AF54" s="188">
        <v>3182</v>
      </c>
      <c r="AH54" s="188">
        <v>2669</v>
      </c>
      <c r="AJ54" s="188">
        <v>2669</v>
      </c>
      <c r="AL54" s="188">
        <v>2754</v>
      </c>
      <c r="AN54" s="188">
        <v>2754</v>
      </c>
      <c r="AP54" s="196">
        <v>2841</v>
      </c>
      <c r="AR54" s="196">
        <v>2841</v>
      </c>
      <c r="AT54" s="189"/>
    </row>
    <row r="55" spans="2:46" ht="4.5" customHeight="1">
      <c r="F55" s="196"/>
      <c r="H55" s="196"/>
      <c r="J55" s="196"/>
      <c r="L55" s="196"/>
      <c r="N55" s="196"/>
      <c r="P55" s="196"/>
      <c r="R55" s="196"/>
      <c r="T55" s="196"/>
      <c r="V55" s="196"/>
      <c r="X55" s="196"/>
      <c r="Z55" s="196"/>
      <c r="AB55" s="196"/>
      <c r="AD55" s="196"/>
      <c r="AF55" s="196"/>
      <c r="AH55" s="196"/>
      <c r="AJ55" s="196"/>
      <c r="AL55" s="196"/>
      <c r="AN55" s="196"/>
      <c r="AP55" s="196"/>
      <c r="AR55" s="196"/>
      <c r="AT55" s="197"/>
    </row>
    <row r="56" spans="2:46" ht="16.5" customHeight="1">
      <c r="B56" s="190"/>
      <c r="C56" s="190"/>
      <c r="D56" s="190" t="s">
        <v>327</v>
      </c>
      <c r="E56" s="190"/>
      <c r="F56" s="191">
        <f>SUM(F57:F59)</f>
        <v>671325</v>
      </c>
      <c r="H56" s="191">
        <f>SUM(H57:H59)</f>
        <v>671325</v>
      </c>
      <c r="J56" s="191">
        <f>SUM(J57:J59)</f>
        <v>642056</v>
      </c>
      <c r="L56" s="191">
        <f>SUM(L57:L59)</f>
        <v>642056</v>
      </c>
      <c r="N56" s="191">
        <f>SUM(N57:N59)</f>
        <v>386372</v>
      </c>
      <c r="P56" s="191">
        <f>SUM(P57:P59)</f>
        <v>386372</v>
      </c>
      <c r="R56" s="191">
        <v>290840</v>
      </c>
      <c r="T56" s="191">
        <v>290840</v>
      </c>
      <c r="V56" s="191">
        <f>SUM(V57:V59)</f>
        <v>300791</v>
      </c>
      <c r="X56" s="191">
        <f>SUM(X57:X59)</f>
        <v>300791</v>
      </c>
      <c r="Z56" s="191">
        <v>221555</v>
      </c>
      <c r="AB56" s="191">
        <v>221555</v>
      </c>
      <c r="AD56" s="191">
        <v>242786</v>
      </c>
      <c r="AF56" s="191">
        <v>242786</v>
      </c>
      <c r="AH56" s="191">
        <v>218433</v>
      </c>
      <c r="AJ56" s="191">
        <v>218433</v>
      </c>
      <c r="AL56" s="191">
        <v>132421</v>
      </c>
      <c r="AN56" s="191">
        <v>132421</v>
      </c>
      <c r="AP56" s="191">
        <v>41113</v>
      </c>
      <c r="AR56" s="191">
        <v>41113</v>
      </c>
      <c r="AT56" s="192"/>
    </row>
    <row r="57" spans="2:46" ht="15.75" customHeight="1">
      <c r="E57" s="193" t="s">
        <v>328</v>
      </c>
      <c r="F57" s="188">
        <v>735572</v>
      </c>
      <c r="H57" s="188">
        <v>735572</v>
      </c>
      <c r="J57" s="188">
        <v>691682</v>
      </c>
      <c r="L57" s="188">
        <v>691682</v>
      </c>
      <c r="N57" s="188">
        <v>440011</v>
      </c>
      <c r="P57" s="188">
        <v>440011</v>
      </c>
      <c r="R57" s="188">
        <v>346571</v>
      </c>
      <c r="T57" s="188">
        <v>346571</v>
      </c>
      <c r="V57" s="188">
        <v>381207</v>
      </c>
      <c r="X57" s="188">
        <v>381207</v>
      </c>
      <c r="Z57" s="188">
        <v>275785</v>
      </c>
      <c r="AB57" s="188">
        <v>275785</v>
      </c>
      <c r="AD57" s="188">
        <v>281433</v>
      </c>
      <c r="AF57" s="188">
        <v>281433</v>
      </c>
      <c r="AH57" s="188">
        <v>251342</v>
      </c>
      <c r="AJ57" s="188">
        <v>251342</v>
      </c>
      <c r="AL57" s="188">
        <v>187587</v>
      </c>
      <c r="AN57" s="188">
        <v>187587</v>
      </c>
      <c r="AP57" s="188">
        <v>103265</v>
      </c>
      <c r="AR57" s="188">
        <v>103265</v>
      </c>
      <c r="AT57" s="189"/>
    </row>
    <row r="58" spans="2:46" ht="15.75" customHeight="1">
      <c r="E58" s="193" t="s">
        <v>439</v>
      </c>
      <c r="F58" s="188">
        <v>0</v>
      </c>
      <c r="H58" s="188">
        <v>0</v>
      </c>
      <c r="J58" s="188">
        <v>5000</v>
      </c>
      <c r="L58" s="188">
        <v>5000</v>
      </c>
      <c r="N58" s="188">
        <v>3750</v>
      </c>
      <c r="P58" s="188">
        <v>3750</v>
      </c>
      <c r="R58" s="188">
        <v>2500</v>
      </c>
      <c r="T58" s="188">
        <v>2500</v>
      </c>
      <c r="V58" s="188">
        <v>1250</v>
      </c>
      <c r="X58" s="188">
        <v>1250</v>
      </c>
      <c r="Z58" s="188">
        <v>0</v>
      </c>
      <c r="AB58" s="188">
        <v>0</v>
      </c>
      <c r="AD58" s="188">
        <v>0</v>
      </c>
      <c r="AF58" s="188">
        <v>0</v>
      </c>
      <c r="AH58" s="188">
        <v>0</v>
      </c>
      <c r="AJ58" s="188">
        <v>0</v>
      </c>
      <c r="AL58" s="188">
        <v>0</v>
      </c>
      <c r="AN58" s="188">
        <v>0</v>
      </c>
      <c r="AP58" s="188">
        <v>0</v>
      </c>
      <c r="AR58" s="188">
        <v>0</v>
      </c>
      <c r="AT58" s="189"/>
    </row>
    <row r="59" spans="2:46" ht="15.75" customHeight="1">
      <c r="E59" s="193" t="s">
        <v>329</v>
      </c>
      <c r="F59" s="188">
        <v>-64247</v>
      </c>
      <c r="H59" s="188">
        <v>-64247</v>
      </c>
      <c r="J59" s="188">
        <v>-54626</v>
      </c>
      <c r="L59" s="188">
        <v>-54626</v>
      </c>
      <c r="N59" s="188">
        <v>-57389</v>
      </c>
      <c r="P59" s="188">
        <v>-57389</v>
      </c>
      <c r="R59" s="188">
        <v>-58231</v>
      </c>
      <c r="T59" s="188">
        <v>-58231</v>
      </c>
      <c r="V59" s="188">
        <v>-81666</v>
      </c>
      <c r="X59" s="188">
        <v>-81666</v>
      </c>
      <c r="Z59" s="188">
        <v>-54230</v>
      </c>
      <c r="AB59" s="188">
        <v>-54230</v>
      </c>
      <c r="AD59" s="188">
        <v>-38647</v>
      </c>
      <c r="AF59" s="188">
        <v>-38647</v>
      </c>
      <c r="AH59" s="188">
        <v>-32909</v>
      </c>
      <c r="AJ59" s="188">
        <v>-32909</v>
      </c>
      <c r="AL59" s="188">
        <v>-55166</v>
      </c>
      <c r="AN59" s="188">
        <v>-55166</v>
      </c>
      <c r="AP59" s="188">
        <v>-62152</v>
      </c>
      <c r="AR59" s="188">
        <v>-62152</v>
      </c>
      <c r="AT59" s="189"/>
    </row>
    <row r="60" spans="2:46" ht="4.5" customHeight="1">
      <c r="F60" s="188"/>
      <c r="H60" s="188"/>
      <c r="J60" s="188"/>
      <c r="L60" s="188"/>
      <c r="N60" s="188"/>
      <c r="P60" s="188"/>
      <c r="R60" s="188"/>
      <c r="T60" s="188"/>
      <c r="V60" s="188"/>
      <c r="X60" s="188"/>
      <c r="Z60" s="188"/>
      <c r="AB60" s="188"/>
      <c r="AD60" s="188"/>
      <c r="AF60" s="188"/>
      <c r="AH60" s="188"/>
      <c r="AJ60" s="188"/>
      <c r="AL60" s="188"/>
      <c r="AN60" s="188"/>
      <c r="AP60" s="188"/>
      <c r="AR60" s="188"/>
      <c r="AT60" s="189"/>
    </row>
    <row r="61" spans="2:46" ht="16.5" customHeight="1">
      <c r="B61" s="190"/>
      <c r="C61" s="190"/>
      <c r="D61" s="190" t="s">
        <v>330</v>
      </c>
      <c r="E61" s="190"/>
      <c r="F61" s="191">
        <f>SUM(F62:F67)</f>
        <v>320827</v>
      </c>
      <c r="H61" s="191">
        <f>SUM(H62:H67)</f>
        <v>318463</v>
      </c>
      <c r="J61" s="191">
        <f>SUM(J62:J67)</f>
        <v>322027</v>
      </c>
      <c r="L61" s="191">
        <f>SUM(L62:L67)</f>
        <v>320387</v>
      </c>
      <c r="N61" s="191">
        <f>SUM(N62:N67)</f>
        <v>409864</v>
      </c>
      <c r="P61" s="191">
        <f>SUM(P62:P67)</f>
        <v>408252</v>
      </c>
      <c r="R61" s="191">
        <v>468596</v>
      </c>
      <c r="T61" s="191">
        <v>467055</v>
      </c>
      <c r="V61" s="191">
        <v>507217</v>
      </c>
      <c r="X61" s="191">
        <v>506006</v>
      </c>
      <c r="Z61" s="191">
        <v>546549</v>
      </c>
      <c r="AB61" s="191">
        <v>545534</v>
      </c>
      <c r="AD61" s="191">
        <v>623127</v>
      </c>
      <c r="AF61" s="191">
        <v>622198</v>
      </c>
      <c r="AH61" s="191">
        <v>584067</v>
      </c>
      <c r="AJ61" s="191">
        <v>582380</v>
      </c>
      <c r="AL61" s="191">
        <v>587051</v>
      </c>
      <c r="AN61" s="191">
        <v>584881</v>
      </c>
      <c r="AP61" s="191">
        <v>654720</v>
      </c>
      <c r="AR61" s="191">
        <v>653807</v>
      </c>
      <c r="AT61" s="192"/>
    </row>
    <row r="62" spans="2:46" ht="20.25" customHeight="1">
      <c r="E62" s="193" t="s">
        <v>331</v>
      </c>
      <c r="F62" s="188">
        <v>507</v>
      </c>
      <c r="H62" s="188">
        <v>408</v>
      </c>
      <c r="J62" s="188">
        <v>5752</v>
      </c>
      <c r="L62" s="188">
        <v>5752</v>
      </c>
      <c r="N62" s="188">
        <v>246</v>
      </c>
      <c r="P62" s="188">
        <v>246</v>
      </c>
      <c r="R62" s="188">
        <v>0</v>
      </c>
      <c r="T62" s="188">
        <v>0</v>
      </c>
      <c r="V62" s="188">
        <v>0</v>
      </c>
      <c r="X62" s="188">
        <v>0</v>
      </c>
      <c r="Z62" s="188">
        <v>0</v>
      </c>
      <c r="AB62" s="188">
        <v>0</v>
      </c>
      <c r="AD62" s="188">
        <v>0</v>
      </c>
      <c r="AF62" s="188">
        <v>0</v>
      </c>
      <c r="AH62" s="188">
        <v>4456</v>
      </c>
      <c r="AJ62" s="188">
        <v>4456</v>
      </c>
      <c r="AL62" s="188">
        <v>0</v>
      </c>
      <c r="AN62" s="188">
        <v>0</v>
      </c>
      <c r="AP62" s="188">
        <v>0</v>
      </c>
      <c r="AR62" s="188">
        <v>0</v>
      </c>
      <c r="AT62" s="189"/>
    </row>
    <row r="63" spans="2:46" ht="20.25" customHeight="1">
      <c r="E63" s="193" t="s">
        <v>534</v>
      </c>
      <c r="F63" s="188"/>
      <c r="H63" s="188"/>
      <c r="J63" s="188"/>
      <c r="L63" s="188"/>
      <c r="N63" s="188"/>
      <c r="P63" s="188"/>
      <c r="R63" s="188"/>
      <c r="T63" s="188"/>
      <c r="V63" s="188">
        <v>2805</v>
      </c>
      <c r="X63" s="188">
        <v>2805</v>
      </c>
      <c r="Z63" s="188">
        <v>3046</v>
      </c>
      <c r="AB63" s="188">
        <v>3046</v>
      </c>
      <c r="AD63" s="188">
        <v>3290</v>
      </c>
      <c r="AF63" s="188">
        <v>3290</v>
      </c>
      <c r="AH63" s="188">
        <v>0</v>
      </c>
      <c r="AJ63" s="188">
        <v>0</v>
      </c>
      <c r="AL63" s="188">
        <v>0</v>
      </c>
      <c r="AN63" s="188">
        <v>0</v>
      </c>
      <c r="AP63" s="188">
        <v>6404</v>
      </c>
      <c r="AR63" s="188">
        <v>6404</v>
      </c>
      <c r="AT63" s="189"/>
    </row>
    <row r="64" spans="2:46" ht="15.75" customHeight="1">
      <c r="E64" s="193" t="s">
        <v>342</v>
      </c>
      <c r="F64" s="188">
        <v>408</v>
      </c>
      <c r="H64" s="188">
        <v>507</v>
      </c>
      <c r="J64" s="188">
        <v>454</v>
      </c>
      <c r="L64" s="188">
        <v>454</v>
      </c>
      <c r="N64" s="188">
        <v>1048</v>
      </c>
      <c r="P64" s="188">
        <v>1048</v>
      </c>
      <c r="R64" s="188">
        <v>421</v>
      </c>
      <c r="T64" s="188">
        <v>421</v>
      </c>
      <c r="V64" s="188">
        <v>433</v>
      </c>
      <c r="X64" s="188">
        <v>433</v>
      </c>
      <c r="Z64" s="188">
        <v>3524</v>
      </c>
      <c r="AB64" s="188">
        <v>3524</v>
      </c>
      <c r="AD64" s="188">
        <v>428</v>
      </c>
      <c r="AF64" s="188">
        <v>428</v>
      </c>
      <c r="AH64" s="188">
        <v>510</v>
      </c>
      <c r="AJ64" s="188">
        <v>510</v>
      </c>
      <c r="AL64" s="188">
        <v>488</v>
      </c>
      <c r="AN64" s="188">
        <v>488</v>
      </c>
      <c r="AP64" s="188">
        <v>0</v>
      </c>
      <c r="AR64" s="188">
        <v>0</v>
      </c>
      <c r="AT64" s="189"/>
    </row>
    <row r="65" spans="2:46" ht="15.75" customHeight="1">
      <c r="E65" s="193" t="s">
        <v>333</v>
      </c>
      <c r="F65" s="188">
        <v>5620</v>
      </c>
      <c r="H65" s="188">
        <v>5620</v>
      </c>
      <c r="J65" s="188">
        <v>1563</v>
      </c>
      <c r="L65" s="188">
        <v>1563</v>
      </c>
      <c r="N65" s="188">
        <v>438</v>
      </c>
      <c r="P65" s="188">
        <v>438</v>
      </c>
      <c r="R65" s="188">
        <v>1171</v>
      </c>
      <c r="T65" s="188">
        <v>1171</v>
      </c>
      <c r="V65" s="188">
        <v>3684</v>
      </c>
      <c r="X65" s="188">
        <v>3684</v>
      </c>
      <c r="Z65" s="188">
        <v>455</v>
      </c>
      <c r="AB65" s="188">
        <v>455</v>
      </c>
      <c r="AD65" s="188">
        <v>3081</v>
      </c>
      <c r="AF65" s="188">
        <v>3081</v>
      </c>
      <c r="AH65" s="188">
        <v>2936</v>
      </c>
      <c r="AJ65" s="188">
        <v>2936</v>
      </c>
      <c r="AL65" s="188">
        <v>1144</v>
      </c>
      <c r="AN65" s="188">
        <v>1034</v>
      </c>
      <c r="AP65" s="188">
        <v>1264</v>
      </c>
      <c r="AR65" s="188">
        <v>1264</v>
      </c>
      <c r="AT65" s="189"/>
    </row>
    <row r="66" spans="2:46" ht="15.75" customHeight="1">
      <c r="E66" s="193" t="s">
        <v>335</v>
      </c>
      <c r="F66" s="188">
        <v>319281</v>
      </c>
      <c r="H66" s="188">
        <v>316917</v>
      </c>
      <c r="J66" s="188">
        <v>319549</v>
      </c>
      <c r="L66" s="188">
        <v>317909</v>
      </c>
      <c r="N66" s="188">
        <v>421347</v>
      </c>
      <c r="P66" s="188">
        <v>419735</v>
      </c>
      <c r="R66" s="188">
        <v>613352</v>
      </c>
      <c r="T66" s="188">
        <v>611811</v>
      </c>
      <c r="V66" s="188">
        <v>594781</v>
      </c>
      <c r="X66" s="188">
        <v>593570</v>
      </c>
      <c r="Z66" s="188">
        <v>568603</v>
      </c>
      <c r="AB66" s="188">
        <v>567588</v>
      </c>
      <c r="AD66" s="188">
        <v>633325</v>
      </c>
      <c r="AF66" s="188">
        <v>632396</v>
      </c>
      <c r="AH66" s="188">
        <v>686624</v>
      </c>
      <c r="AJ66" s="188">
        <v>684937</v>
      </c>
      <c r="AL66" s="188">
        <v>658456</v>
      </c>
      <c r="AN66" s="188">
        <v>656396</v>
      </c>
      <c r="AP66" s="188">
        <v>674024</v>
      </c>
      <c r="AR66" s="188">
        <v>673111</v>
      </c>
      <c r="AT66" s="189" t="s">
        <v>223</v>
      </c>
    </row>
    <row r="67" spans="2:46" ht="15.75" customHeight="1">
      <c r="E67" s="193" t="s">
        <v>329</v>
      </c>
      <c r="F67" s="188">
        <v>-4989</v>
      </c>
      <c r="H67" s="188">
        <v>-4989</v>
      </c>
      <c r="J67" s="188">
        <v>-5291</v>
      </c>
      <c r="L67" s="188">
        <v>-5291</v>
      </c>
      <c r="N67" s="188">
        <v>-13215</v>
      </c>
      <c r="P67" s="188">
        <v>-13215</v>
      </c>
      <c r="R67" s="188">
        <v>-146348</v>
      </c>
      <c r="T67" s="188">
        <v>-146348</v>
      </c>
      <c r="V67" s="188">
        <v>-94486</v>
      </c>
      <c r="X67" s="188">
        <v>-94486</v>
      </c>
      <c r="Z67" s="188">
        <v>-29079</v>
      </c>
      <c r="AB67" s="188">
        <v>-29079</v>
      </c>
      <c r="AD67" s="188">
        <v>-16997</v>
      </c>
      <c r="AF67" s="188">
        <v>-16997</v>
      </c>
      <c r="AH67" s="188">
        <v>-110459</v>
      </c>
      <c r="AJ67" s="188">
        <v>-110459</v>
      </c>
      <c r="AL67" s="188">
        <v>-73037</v>
      </c>
      <c r="AN67" s="188">
        <v>-73037</v>
      </c>
      <c r="AP67" s="188">
        <v>-26972</v>
      </c>
      <c r="AR67" s="188">
        <v>-26972</v>
      </c>
      <c r="AT67" s="189"/>
    </row>
    <row r="68" spans="2:46" ht="4.5" customHeight="1">
      <c r="F68" s="188"/>
      <c r="H68" s="188"/>
      <c r="J68" s="188"/>
      <c r="L68" s="188"/>
      <c r="N68" s="188"/>
      <c r="P68" s="188"/>
      <c r="R68" s="188"/>
      <c r="T68" s="188"/>
      <c r="V68" s="188"/>
      <c r="X68" s="188"/>
      <c r="Z68" s="188"/>
      <c r="AB68" s="188"/>
      <c r="AD68" s="188"/>
      <c r="AF68" s="188"/>
      <c r="AH68" s="188"/>
      <c r="AJ68" s="188"/>
      <c r="AL68" s="188"/>
      <c r="AN68" s="188"/>
      <c r="AP68" s="188"/>
      <c r="AR68" s="188"/>
      <c r="AT68" s="189"/>
    </row>
    <row r="69" spans="2:46" ht="16.5" customHeight="1">
      <c r="B69" s="190"/>
      <c r="C69" s="190"/>
      <c r="D69" s="190" t="s">
        <v>336</v>
      </c>
      <c r="E69" s="190"/>
      <c r="F69" s="191">
        <v>1090</v>
      </c>
      <c r="H69" s="191">
        <v>1090</v>
      </c>
      <c r="J69" s="191">
        <v>1398</v>
      </c>
      <c r="L69" s="191">
        <v>1398</v>
      </c>
      <c r="N69" s="191">
        <v>1023</v>
      </c>
      <c r="P69" s="191">
        <v>1023</v>
      </c>
      <c r="R69" s="191">
        <v>3758</v>
      </c>
      <c r="T69" s="191">
        <v>3758</v>
      </c>
      <c r="V69" s="191">
        <v>208067</v>
      </c>
      <c r="X69" s="191">
        <v>208067</v>
      </c>
      <c r="Z69" s="191">
        <v>231781</v>
      </c>
      <c r="AB69" s="191">
        <v>231781</v>
      </c>
      <c r="AD69" s="191">
        <v>216214</v>
      </c>
      <c r="AF69" s="191">
        <v>216214</v>
      </c>
      <c r="AH69" s="191">
        <v>238089</v>
      </c>
      <c r="AJ69" s="191">
        <v>238089</v>
      </c>
      <c r="AL69" s="191">
        <v>231252</v>
      </c>
      <c r="AN69" s="191">
        <v>231252</v>
      </c>
      <c r="AP69" s="191">
        <v>210951</v>
      </c>
      <c r="AR69" s="191">
        <v>210951</v>
      </c>
      <c r="AT69" s="192"/>
    </row>
    <row r="70" spans="2:46" ht="15" hidden="1" customHeight="1">
      <c r="E70" s="193" t="s">
        <v>338</v>
      </c>
      <c r="F70" s="196"/>
      <c r="H70" s="196"/>
      <c r="J70" s="196"/>
      <c r="L70" s="196"/>
      <c r="N70" s="196"/>
      <c r="P70" s="196"/>
      <c r="R70" s="196">
        <v>3758</v>
      </c>
      <c r="T70" s="196">
        <v>3758</v>
      </c>
      <c r="V70" s="196">
        <v>3758</v>
      </c>
      <c r="X70" s="196">
        <v>3758</v>
      </c>
      <c r="Z70" s="196"/>
      <c r="AB70" s="196"/>
      <c r="AD70" s="196"/>
      <c r="AF70" s="196"/>
      <c r="AH70" s="196"/>
      <c r="AJ70" s="196"/>
      <c r="AL70" s="196"/>
      <c r="AN70" s="196"/>
      <c r="AP70" s="196"/>
      <c r="AR70" s="196"/>
      <c r="AT70" s="197"/>
    </row>
    <row r="71" spans="2:46" ht="4.5" customHeight="1">
      <c r="F71" s="188"/>
      <c r="H71" s="188"/>
      <c r="J71" s="188"/>
      <c r="L71" s="188"/>
      <c r="N71" s="188"/>
      <c r="P71" s="188"/>
      <c r="R71" s="188"/>
      <c r="T71" s="188"/>
      <c r="V71" s="188"/>
      <c r="X71" s="188"/>
      <c r="Z71" s="188"/>
      <c r="AB71" s="188"/>
      <c r="AD71" s="188"/>
      <c r="AF71" s="188"/>
      <c r="AH71" s="188"/>
      <c r="AJ71" s="188"/>
      <c r="AL71" s="188"/>
      <c r="AN71" s="188"/>
      <c r="AP71" s="188"/>
      <c r="AR71" s="188"/>
      <c r="AT71" s="189"/>
    </row>
    <row r="72" spans="2:46" s="178" customFormat="1" ht="18" customHeight="1" thickBot="1">
      <c r="B72" s="184"/>
      <c r="C72" s="184" t="s">
        <v>343</v>
      </c>
      <c r="D72" s="184"/>
      <c r="E72" s="184"/>
      <c r="F72" s="185">
        <f>F74+F79+F86</f>
        <v>96323</v>
      </c>
      <c r="H72" s="185">
        <f>H74+H79+H86</f>
        <v>113215</v>
      </c>
      <c r="J72" s="185">
        <f>J74+J79+J86</f>
        <v>91646</v>
      </c>
      <c r="L72" s="185">
        <f>L74+L79+L86</f>
        <v>112745</v>
      </c>
      <c r="N72" s="185">
        <f>N74+N79+N86</f>
        <v>82369</v>
      </c>
      <c r="P72" s="185">
        <f>P74+P79+P86</f>
        <v>102133</v>
      </c>
      <c r="R72" s="185">
        <f>R74+R79+R86</f>
        <v>78550</v>
      </c>
      <c r="T72" s="185">
        <f>T74+T79+T86</f>
        <v>98260</v>
      </c>
      <c r="V72" s="185">
        <f>V74+V79+V86</f>
        <v>76234</v>
      </c>
      <c r="X72" s="185">
        <f>X74+X79+X86</f>
        <v>97781</v>
      </c>
      <c r="Z72" s="185">
        <v>74078</v>
      </c>
      <c r="AB72" s="185">
        <v>96316</v>
      </c>
      <c r="AD72" s="185">
        <v>70323</v>
      </c>
      <c r="AF72" s="185">
        <v>93521</v>
      </c>
      <c r="AH72" s="185">
        <v>61176</v>
      </c>
      <c r="AJ72" s="185">
        <v>85146</v>
      </c>
      <c r="AL72" s="185">
        <v>65056</v>
      </c>
      <c r="AN72" s="185">
        <v>88729</v>
      </c>
      <c r="AP72" s="185">
        <v>32171</v>
      </c>
      <c r="AR72" s="185">
        <v>54442</v>
      </c>
      <c r="AT72" s="186"/>
    </row>
    <row r="73" spans="2:46" ht="5.0999999999999996" customHeight="1">
      <c r="F73" s="188"/>
      <c r="H73" s="188"/>
      <c r="J73" s="188"/>
      <c r="L73" s="188"/>
      <c r="N73" s="188"/>
      <c r="P73" s="188"/>
      <c r="R73" s="188"/>
      <c r="T73" s="188"/>
      <c r="V73" s="188"/>
      <c r="X73" s="188"/>
      <c r="Z73" s="188"/>
      <c r="AB73" s="188"/>
      <c r="AD73" s="188"/>
      <c r="AF73" s="188"/>
      <c r="AH73" s="188"/>
      <c r="AJ73" s="188"/>
      <c r="AL73" s="188"/>
      <c r="AN73" s="188"/>
      <c r="AP73" s="188"/>
      <c r="AR73" s="188"/>
      <c r="AT73" s="189"/>
    </row>
    <row r="74" spans="2:46" ht="16.5" customHeight="1">
      <c r="B74" s="190"/>
      <c r="C74" s="190"/>
      <c r="D74" s="190" t="s">
        <v>344</v>
      </c>
      <c r="E74" s="190"/>
      <c r="F74" s="191">
        <f>SUM(F75:F77)</f>
        <v>35590</v>
      </c>
      <c r="H74" s="191">
        <f>SUM(H75:H77)</f>
        <v>76198</v>
      </c>
      <c r="J74" s="191">
        <f>SUM(J75:J77)</f>
        <v>38271</v>
      </c>
      <c r="L74" s="191">
        <f>SUM(L75:L77)</f>
        <v>82237</v>
      </c>
      <c r="N74" s="191">
        <f>SUM(N75:N77)</f>
        <v>29197</v>
      </c>
      <c r="P74" s="191">
        <f>SUM(P75:P77)</f>
        <v>72149</v>
      </c>
      <c r="R74" s="191">
        <v>24307</v>
      </c>
      <c r="T74" s="191">
        <v>71104</v>
      </c>
      <c r="V74" s="191">
        <f>SUM(V75:V77)</f>
        <v>24211</v>
      </c>
      <c r="X74" s="191">
        <f>SUM(X75:X77)</f>
        <v>70869</v>
      </c>
      <c r="Z74" s="191">
        <v>24834</v>
      </c>
      <c r="AB74" s="191">
        <v>71737</v>
      </c>
      <c r="AD74" s="191">
        <v>23260</v>
      </c>
      <c r="AF74" s="191">
        <v>69684</v>
      </c>
      <c r="AH74" s="191">
        <v>17986</v>
      </c>
      <c r="AJ74" s="191">
        <v>63743</v>
      </c>
      <c r="AL74" s="191">
        <v>18245</v>
      </c>
      <c r="AN74" s="191">
        <v>62147</v>
      </c>
      <c r="AP74" s="191">
        <v>25962</v>
      </c>
      <c r="AR74" s="191">
        <v>48253</v>
      </c>
      <c r="AT74" s="192"/>
    </row>
    <row r="75" spans="2:46" ht="15.75" customHeight="1">
      <c r="E75" s="193" t="s">
        <v>345</v>
      </c>
      <c r="F75" s="188">
        <v>33897</v>
      </c>
      <c r="H75" s="188">
        <v>74505</v>
      </c>
      <c r="J75" s="188">
        <v>36578</v>
      </c>
      <c r="L75" s="188">
        <v>80544</v>
      </c>
      <c r="N75" s="188">
        <v>27444</v>
      </c>
      <c r="P75" s="188">
        <v>70396</v>
      </c>
      <c r="R75" s="188">
        <v>22585</v>
      </c>
      <c r="T75" s="188">
        <v>69383</v>
      </c>
      <c r="V75" s="188">
        <v>22490</v>
      </c>
      <c r="X75" s="188">
        <v>69148</v>
      </c>
      <c r="Z75" s="188">
        <v>23113</v>
      </c>
      <c r="AB75" s="188">
        <v>70016</v>
      </c>
      <c r="AD75" s="188">
        <v>21539</v>
      </c>
      <c r="AF75" s="188">
        <v>67963</v>
      </c>
      <c r="AH75" s="188">
        <v>16265</v>
      </c>
      <c r="AJ75" s="188">
        <v>62022</v>
      </c>
      <c r="AL75" s="188">
        <v>16524</v>
      </c>
      <c r="AN75" s="188">
        <v>60426</v>
      </c>
      <c r="AP75" s="188">
        <v>24269</v>
      </c>
      <c r="AR75" s="188">
        <v>46566</v>
      </c>
      <c r="AT75" s="189" t="s">
        <v>221</v>
      </c>
    </row>
    <row r="76" spans="2:46" ht="15.75" customHeight="1">
      <c r="E76" s="193" t="s">
        <v>346</v>
      </c>
      <c r="F76" s="188">
        <v>1849</v>
      </c>
      <c r="H76" s="188">
        <v>1849</v>
      </c>
      <c r="J76" s="188">
        <v>1693</v>
      </c>
      <c r="L76" s="188">
        <v>1693</v>
      </c>
      <c r="N76" s="188">
        <v>1753</v>
      </c>
      <c r="P76" s="188">
        <v>1753</v>
      </c>
      <c r="R76" s="188">
        <v>1795</v>
      </c>
      <c r="T76" s="188">
        <v>1795</v>
      </c>
      <c r="V76" s="188">
        <v>1721</v>
      </c>
      <c r="X76" s="188">
        <v>1721</v>
      </c>
      <c r="Z76" s="188">
        <v>1721</v>
      </c>
      <c r="AB76" s="188">
        <v>1721</v>
      </c>
      <c r="AD76" s="188">
        <v>1721</v>
      </c>
      <c r="AF76" s="188">
        <v>1721</v>
      </c>
      <c r="AH76" s="188">
        <v>1721</v>
      </c>
      <c r="AJ76" s="188">
        <v>1721</v>
      </c>
      <c r="AL76" s="188">
        <v>1721</v>
      </c>
      <c r="AN76" s="188">
        <v>1721</v>
      </c>
      <c r="AP76" s="188">
        <v>1693</v>
      </c>
      <c r="AR76" s="188">
        <v>1687</v>
      </c>
      <c r="AT76" s="189"/>
    </row>
    <row r="77" spans="2:46" ht="15.75" customHeight="1">
      <c r="E77" s="193" t="s">
        <v>347</v>
      </c>
      <c r="F77" s="188">
        <v>-156</v>
      </c>
      <c r="H77" s="188">
        <v>-156</v>
      </c>
      <c r="J77" s="188">
        <v>0</v>
      </c>
      <c r="L77" s="188">
        <v>0</v>
      </c>
      <c r="N77" s="188">
        <v>0</v>
      </c>
      <c r="P77" s="188">
        <v>0</v>
      </c>
      <c r="R77" s="188">
        <v>-73</v>
      </c>
      <c r="T77" s="188">
        <v>-74</v>
      </c>
      <c r="V77" s="188">
        <v>0</v>
      </c>
      <c r="X77" s="188">
        <v>0</v>
      </c>
      <c r="Z77" s="188">
        <v>0</v>
      </c>
      <c r="AB77" s="188">
        <v>0</v>
      </c>
      <c r="AD77" s="188"/>
      <c r="AF77" s="188"/>
      <c r="AH77" s="188"/>
      <c r="AJ77" s="188"/>
      <c r="AL77" s="188"/>
      <c r="AN77" s="188"/>
      <c r="AP77" s="188"/>
      <c r="AR77" s="188"/>
      <c r="AT77" s="189"/>
    </row>
    <row r="78" spans="2:46" ht="4.5" customHeight="1">
      <c r="F78" s="188"/>
      <c r="H78" s="188"/>
      <c r="J78" s="188"/>
      <c r="L78" s="188"/>
      <c r="N78" s="188"/>
      <c r="P78" s="188"/>
      <c r="R78" s="188"/>
      <c r="T78" s="188"/>
      <c r="V78" s="188"/>
      <c r="X78" s="188"/>
      <c r="Z78" s="188"/>
      <c r="AB78" s="188"/>
      <c r="AD78" s="188"/>
      <c r="AF78" s="188"/>
      <c r="AH78" s="188"/>
      <c r="AJ78" s="188"/>
      <c r="AL78" s="188"/>
      <c r="AN78" s="188"/>
      <c r="AP78" s="188"/>
      <c r="AR78" s="188"/>
      <c r="AT78" s="189"/>
    </row>
    <row r="79" spans="2:46" ht="16.5" customHeight="1">
      <c r="B79" s="190"/>
      <c r="C79" s="190"/>
      <c r="D79" s="190" t="s">
        <v>348</v>
      </c>
      <c r="E79" s="190"/>
      <c r="F79" s="191">
        <f>SUM(F80:F83)</f>
        <v>12130</v>
      </c>
      <c r="H79" s="191">
        <f>SUM(H80:H83)</f>
        <v>12046</v>
      </c>
      <c r="J79" s="191">
        <f>SUM(J80:J83)</f>
        <v>9096</v>
      </c>
      <c r="L79" s="191">
        <f>SUM(L80:L83)</f>
        <v>9025</v>
      </c>
      <c r="N79" s="191">
        <f>SUM(N80:N83)</f>
        <v>8076</v>
      </c>
      <c r="P79" s="191">
        <f>SUM(P80:P83)</f>
        <v>8017</v>
      </c>
      <c r="R79" s="191">
        <v>6870</v>
      </c>
      <c r="T79" s="191">
        <v>6668</v>
      </c>
      <c r="V79" s="191">
        <v>6215</v>
      </c>
      <c r="X79" s="191">
        <v>6045</v>
      </c>
      <c r="Z79" s="191">
        <v>5541</v>
      </c>
      <c r="AB79" s="191">
        <v>5399</v>
      </c>
      <c r="AD79" s="191">
        <v>5017</v>
      </c>
      <c r="AF79" s="191">
        <v>4888</v>
      </c>
      <c r="AH79" s="191">
        <v>4466</v>
      </c>
      <c r="AJ79" s="191">
        <v>4351</v>
      </c>
      <c r="AL79" s="191">
        <v>3708</v>
      </c>
      <c r="AN79" s="191">
        <v>3604</v>
      </c>
      <c r="AP79" s="191">
        <v>2286</v>
      </c>
      <c r="AR79" s="191">
        <v>2272</v>
      </c>
      <c r="AT79" s="192"/>
    </row>
    <row r="80" spans="2:46" ht="15.75" hidden="1" customHeight="1">
      <c r="E80" s="193" t="s">
        <v>349</v>
      </c>
      <c r="F80" s="188">
        <v>1152</v>
      </c>
      <c r="H80" s="188">
        <v>1152</v>
      </c>
      <c r="J80" s="188">
        <v>0</v>
      </c>
      <c r="L80" s="188">
        <v>0</v>
      </c>
      <c r="N80" s="188"/>
      <c r="P80" s="188"/>
      <c r="R80" s="188">
        <v>0</v>
      </c>
      <c r="T80" s="188">
        <v>0</v>
      </c>
      <c r="V80" s="188">
        <v>0</v>
      </c>
      <c r="X80" s="188">
        <v>0</v>
      </c>
      <c r="Z80" s="188"/>
      <c r="AB80" s="188"/>
      <c r="AD80" s="188"/>
      <c r="AF80" s="188"/>
      <c r="AH80" s="188">
        <v>0</v>
      </c>
      <c r="AJ80" s="188">
        <v>0</v>
      </c>
      <c r="AL80" s="188">
        <v>0</v>
      </c>
      <c r="AN80" s="188">
        <v>0</v>
      </c>
      <c r="AP80" s="188">
        <v>0</v>
      </c>
      <c r="AR80" s="188">
        <v>0</v>
      </c>
      <c r="AT80" s="189"/>
    </row>
    <row r="81" spans="2:46" ht="15.75" hidden="1" customHeight="1">
      <c r="E81" s="193" t="s">
        <v>350</v>
      </c>
      <c r="F81" s="188">
        <v>2634</v>
      </c>
      <c r="H81" s="188">
        <v>2634</v>
      </c>
      <c r="J81" s="188">
        <v>0</v>
      </c>
      <c r="L81" s="188">
        <v>0</v>
      </c>
      <c r="N81" s="188"/>
      <c r="P81" s="188"/>
      <c r="R81" s="188">
        <v>0</v>
      </c>
      <c r="T81" s="188">
        <v>0</v>
      </c>
      <c r="V81" s="188">
        <v>0</v>
      </c>
      <c r="X81" s="188">
        <v>0</v>
      </c>
      <c r="Z81" s="188"/>
      <c r="AB81" s="188"/>
      <c r="AD81" s="188"/>
      <c r="AF81" s="188"/>
      <c r="AH81" s="188">
        <v>0</v>
      </c>
      <c r="AJ81" s="188">
        <v>0</v>
      </c>
      <c r="AL81" s="188">
        <v>0</v>
      </c>
      <c r="AN81" s="188">
        <v>0</v>
      </c>
      <c r="AP81" s="188">
        <v>0</v>
      </c>
      <c r="AR81" s="188">
        <v>0</v>
      </c>
      <c r="AT81" s="189"/>
    </row>
    <row r="82" spans="2:46" ht="15.75" customHeight="1">
      <c r="E82" s="193" t="s">
        <v>351</v>
      </c>
      <c r="F82" s="188">
        <v>23756</v>
      </c>
      <c r="H82" s="188">
        <v>23518</v>
      </c>
      <c r="J82" s="188">
        <v>23900</v>
      </c>
      <c r="L82" s="188">
        <v>23662</v>
      </c>
      <c r="N82" s="188">
        <v>23984</v>
      </c>
      <c r="P82" s="188">
        <v>23746</v>
      </c>
      <c r="R82" s="188">
        <v>24287</v>
      </c>
      <c r="T82" s="188">
        <v>23761</v>
      </c>
      <c r="V82" s="188">
        <v>24962</v>
      </c>
      <c r="X82" s="188">
        <v>24434</v>
      </c>
      <c r="Z82" s="188">
        <v>25298</v>
      </c>
      <c r="AB82" s="188">
        <v>24820</v>
      </c>
      <c r="AD82" s="188">
        <v>25540</v>
      </c>
      <c r="AF82" s="188">
        <v>25062</v>
      </c>
      <c r="AH82" s="188">
        <v>25555</v>
      </c>
      <c r="AJ82" s="188">
        <v>25077</v>
      </c>
      <c r="AL82" s="188">
        <v>25251</v>
      </c>
      <c r="AN82" s="188">
        <v>24888</v>
      </c>
      <c r="AP82" s="188">
        <v>21657</v>
      </c>
      <c r="AR82" s="188">
        <v>21585</v>
      </c>
      <c r="AT82" s="189"/>
    </row>
    <row r="83" spans="2:46" ht="15.75" customHeight="1">
      <c r="E83" s="193" t="s">
        <v>352</v>
      </c>
      <c r="F83" s="188">
        <v>-15412</v>
      </c>
      <c r="H83" s="188">
        <v>-15258</v>
      </c>
      <c r="J83" s="188">
        <v>-14804</v>
      </c>
      <c r="L83" s="188">
        <v>-14637</v>
      </c>
      <c r="N83" s="188">
        <v>-15908</v>
      </c>
      <c r="P83" s="188">
        <v>-15729</v>
      </c>
      <c r="R83" s="188">
        <v>-17417</v>
      </c>
      <c r="T83" s="188">
        <v>-17093</v>
      </c>
      <c r="V83" s="188">
        <v>-18747</v>
      </c>
      <c r="X83" s="188">
        <v>-18389</v>
      </c>
      <c r="Z83" s="188">
        <v>-19757</v>
      </c>
      <c r="AB83" s="188">
        <v>-19421</v>
      </c>
      <c r="AD83" s="188">
        <v>-20523</v>
      </c>
      <c r="AF83" s="188">
        <v>-20174</v>
      </c>
      <c r="AH83" s="188">
        <v>-21089</v>
      </c>
      <c r="AJ83" s="188">
        <v>-20726</v>
      </c>
      <c r="AL83" s="188">
        <v>-21543</v>
      </c>
      <c r="AN83" s="188">
        <v>-21284</v>
      </c>
      <c r="AP83" s="188">
        <v>-19371</v>
      </c>
      <c r="AR83" s="188">
        <v>-19313</v>
      </c>
      <c r="AT83" s="189"/>
    </row>
    <row r="84" spans="2:46" ht="15" hidden="1" customHeight="1">
      <c r="E84" s="193" t="s">
        <v>353</v>
      </c>
      <c r="F84" s="188" t="e">
        <v>#N/A</v>
      </c>
      <c r="H84" s="188" t="e">
        <v>#REF!</v>
      </c>
      <c r="J84" s="188" t="e">
        <v>#N/A</v>
      </c>
      <c r="L84" s="188" t="e">
        <v>#REF!</v>
      </c>
      <c r="N84" s="188" t="e">
        <v>#N/A</v>
      </c>
      <c r="P84" s="188" t="e">
        <v>#REF!</v>
      </c>
      <c r="R84" s="188">
        <v>0</v>
      </c>
      <c r="T84" s="188">
        <v>0</v>
      </c>
      <c r="V84" s="188">
        <v>0</v>
      </c>
      <c r="X84" s="188">
        <v>0</v>
      </c>
      <c r="Z84" s="188"/>
      <c r="AB84" s="188"/>
      <c r="AD84" s="188"/>
      <c r="AF84" s="188"/>
      <c r="AH84" s="188"/>
      <c r="AJ84" s="188"/>
      <c r="AL84" s="188"/>
      <c r="AN84" s="188"/>
      <c r="AP84" s="188"/>
      <c r="AR84" s="188"/>
      <c r="AT84" s="189"/>
    </row>
    <row r="85" spans="2:46" ht="4.5" customHeight="1">
      <c r="F85" s="188"/>
      <c r="H85" s="188"/>
      <c r="J85" s="188"/>
      <c r="L85" s="188"/>
      <c r="N85" s="188"/>
      <c r="P85" s="188"/>
      <c r="R85" s="188"/>
      <c r="T85" s="188"/>
      <c r="V85" s="188"/>
      <c r="X85" s="188"/>
      <c r="Z85" s="188"/>
      <c r="AB85" s="188"/>
      <c r="AD85" s="188"/>
      <c r="AF85" s="188"/>
      <c r="AH85" s="188"/>
      <c r="AJ85" s="188"/>
      <c r="AL85" s="188"/>
      <c r="AN85" s="188"/>
      <c r="AP85" s="188"/>
      <c r="AR85" s="188"/>
      <c r="AT85" s="189"/>
    </row>
    <row r="86" spans="2:46" ht="16.5" customHeight="1">
      <c r="B86" s="190"/>
      <c r="C86" s="190"/>
      <c r="D86" s="190" t="s">
        <v>354</v>
      </c>
      <c r="E86" s="190"/>
      <c r="F86" s="191">
        <f>SUM(F87:F89)</f>
        <v>48603</v>
      </c>
      <c r="H86" s="191">
        <f>SUM(H87:H89)</f>
        <v>24971</v>
      </c>
      <c r="J86" s="191">
        <f>SUM(J87:J89)</f>
        <v>44279</v>
      </c>
      <c r="L86" s="191">
        <f>SUM(L87:L89)</f>
        <v>21483</v>
      </c>
      <c r="N86" s="191">
        <f>SUM(N87:N89)</f>
        <v>45096</v>
      </c>
      <c r="P86" s="191">
        <f>SUM(P87:P89)</f>
        <v>21967</v>
      </c>
      <c r="R86" s="191">
        <v>47373</v>
      </c>
      <c r="T86" s="191">
        <v>20488</v>
      </c>
      <c r="V86" s="191">
        <v>45808</v>
      </c>
      <c r="X86" s="191">
        <v>20867</v>
      </c>
      <c r="Z86" s="191">
        <v>43703</v>
      </c>
      <c r="AB86" s="191">
        <v>19180</v>
      </c>
      <c r="AD86" s="191">
        <v>42046</v>
      </c>
      <c r="AF86" s="191">
        <v>18949</v>
      </c>
      <c r="AH86" s="191">
        <v>38724</v>
      </c>
      <c r="AJ86" s="191">
        <v>17052</v>
      </c>
      <c r="AL86" s="191">
        <v>43103</v>
      </c>
      <c r="AN86" s="191">
        <v>22978</v>
      </c>
      <c r="AP86" s="191">
        <v>3923</v>
      </c>
      <c r="AR86" s="191">
        <v>3917</v>
      </c>
      <c r="AT86" s="192"/>
    </row>
    <row r="87" spans="2:46" ht="15.75" customHeight="1">
      <c r="E87" s="193" t="s">
        <v>355</v>
      </c>
      <c r="F87" s="188">
        <v>27868</v>
      </c>
      <c r="H87" s="188">
        <v>2614</v>
      </c>
      <c r="J87" s="188">
        <v>25592</v>
      </c>
      <c r="L87" s="188">
        <v>337</v>
      </c>
      <c r="N87" s="188">
        <v>26507</v>
      </c>
      <c r="P87" s="188"/>
      <c r="R87" s="188">
        <v>28900</v>
      </c>
      <c r="T87" s="188"/>
      <c r="V87" s="188">
        <v>28238</v>
      </c>
      <c r="X87" s="188">
        <v>0</v>
      </c>
      <c r="Z87" s="188">
        <v>28702</v>
      </c>
      <c r="AB87" s="188">
        <v>0</v>
      </c>
      <c r="AD87" s="188">
        <v>28702</v>
      </c>
      <c r="AF87" s="188"/>
      <c r="AH87" s="188">
        <v>28702</v>
      </c>
      <c r="AJ87" s="188"/>
      <c r="AL87" s="188">
        <v>28702</v>
      </c>
      <c r="AN87" s="188"/>
      <c r="AP87" s="188">
        <v>0</v>
      </c>
      <c r="AR87" s="188"/>
      <c r="AT87" s="189"/>
    </row>
    <row r="88" spans="2:46" ht="15.75" customHeight="1">
      <c r="E88" s="193" t="s">
        <v>356</v>
      </c>
      <c r="F88" s="188">
        <v>26960</v>
      </c>
      <c r="H88" s="188">
        <v>26954</v>
      </c>
      <c r="J88" s="188">
        <v>27091</v>
      </c>
      <c r="L88" s="188">
        <v>27085</v>
      </c>
      <c r="N88" s="188">
        <v>29083</v>
      </c>
      <c r="P88" s="188">
        <v>29077</v>
      </c>
      <c r="R88" s="188">
        <v>31556</v>
      </c>
      <c r="T88" s="188">
        <v>29194</v>
      </c>
      <c r="V88" s="188">
        <v>33771</v>
      </c>
      <c r="X88" s="188">
        <v>31409</v>
      </c>
      <c r="Z88" s="188">
        <v>34681</v>
      </c>
      <c r="AB88" s="188">
        <v>31718</v>
      </c>
      <c r="AD88" s="188">
        <v>36863</v>
      </c>
      <c r="AF88" s="188">
        <v>33900</v>
      </c>
      <c r="AH88" s="188">
        <v>37647</v>
      </c>
      <c r="AJ88" s="188">
        <v>34684</v>
      </c>
      <c r="AL88" s="188">
        <v>46965</v>
      </c>
      <c r="AN88" s="188">
        <v>44002</v>
      </c>
      <c r="AP88" s="188">
        <v>14246</v>
      </c>
      <c r="AR88" s="188">
        <v>14240</v>
      </c>
      <c r="AT88" s="189" t="s">
        <v>248</v>
      </c>
    </row>
    <row r="89" spans="2:46" ht="15.75" customHeight="1">
      <c r="E89" s="193" t="s">
        <v>357</v>
      </c>
      <c r="F89" s="188">
        <v>-6225</v>
      </c>
      <c r="H89" s="188">
        <v>-4597</v>
      </c>
      <c r="J89" s="188">
        <v>-8404</v>
      </c>
      <c r="L89" s="188">
        <v>-5939</v>
      </c>
      <c r="N89" s="188">
        <v>-10494</v>
      </c>
      <c r="P89" s="188">
        <v>-7110</v>
      </c>
      <c r="R89" s="188">
        <v>-13083</v>
      </c>
      <c r="T89" s="188">
        <v>-8706</v>
      </c>
      <c r="V89" s="188">
        <v>-16201</v>
      </c>
      <c r="X89" s="188">
        <v>-10542</v>
      </c>
      <c r="Z89" s="188">
        <v>-19680</v>
      </c>
      <c r="AB89" s="188">
        <v>-12538</v>
      </c>
      <c r="AD89" s="188">
        <v>-23519</v>
      </c>
      <c r="AF89" s="188">
        <v>-14951</v>
      </c>
      <c r="AH89" s="188">
        <v>-27625</v>
      </c>
      <c r="AJ89" s="188">
        <v>-17632</v>
      </c>
      <c r="AL89" s="188">
        <v>-32564</v>
      </c>
      <c r="AN89" s="188">
        <v>-21024</v>
      </c>
      <c r="AP89" s="188">
        <v>-10323</v>
      </c>
      <c r="AR89" s="188">
        <v>-10323</v>
      </c>
      <c r="AT89" s="189"/>
    </row>
    <row r="90" spans="2:46" ht="4.5" customHeight="1" thickBot="1">
      <c r="F90" s="188"/>
      <c r="H90" s="188"/>
      <c r="J90" s="188"/>
      <c r="L90" s="188"/>
      <c r="N90" s="188"/>
      <c r="P90" s="188"/>
      <c r="R90" s="188"/>
      <c r="T90" s="188"/>
      <c r="V90" s="188"/>
      <c r="X90" s="188"/>
      <c r="Z90" s="188"/>
      <c r="AB90" s="188"/>
      <c r="AD90" s="188"/>
      <c r="AF90" s="188"/>
      <c r="AH90" s="188"/>
      <c r="AJ90" s="188"/>
      <c r="AL90" s="188"/>
      <c r="AN90" s="188"/>
      <c r="AP90" s="188"/>
      <c r="AR90" s="188"/>
      <c r="AT90" s="189"/>
    </row>
    <row r="91" spans="2:46" s="178" customFormat="1" ht="18" customHeight="1" thickBot="1">
      <c r="B91" s="198"/>
      <c r="C91" s="198" t="s">
        <v>358</v>
      </c>
      <c r="D91" s="198"/>
      <c r="E91" s="198"/>
      <c r="F91" s="199">
        <f>SUM(F5+F42+F72)</f>
        <v>5117263</v>
      </c>
      <c r="H91" s="199">
        <f>SUM(H5+H42+H72)</f>
        <v>5126362</v>
      </c>
      <c r="J91" s="199">
        <f>SUM(J5+J42+J72)</f>
        <v>5526738</v>
      </c>
      <c r="L91" s="199">
        <f>SUM(L5+L42+L72)</f>
        <v>5532190</v>
      </c>
      <c r="N91" s="199">
        <f>SUM(N5+N42+N72)</f>
        <v>4487411</v>
      </c>
      <c r="P91" s="199">
        <f>SUM(P5+P42+P72)</f>
        <v>4499659</v>
      </c>
      <c r="R91" s="199">
        <f>SUM(R5+R42+R72)</f>
        <v>3663595</v>
      </c>
      <c r="T91" s="199">
        <f>SUM(T5+T42+T72)</f>
        <v>3673107</v>
      </c>
      <c r="V91" s="199">
        <f>SUM(V5+V42+V72)</f>
        <v>3640323</v>
      </c>
      <c r="X91" s="199">
        <f>SUM(X5+X42+X72)</f>
        <v>3658452</v>
      </c>
      <c r="Z91" s="199">
        <v>4118588</v>
      </c>
      <c r="AB91" s="199">
        <v>4127022</v>
      </c>
      <c r="AD91" s="199">
        <v>3520411</v>
      </c>
      <c r="AF91" s="199">
        <v>3549028</v>
      </c>
      <c r="AH91" s="199">
        <v>2655217</v>
      </c>
      <c r="AJ91" s="199">
        <v>2681103</v>
      </c>
      <c r="AL91" s="199">
        <v>2546208</v>
      </c>
      <c r="AN91" s="199">
        <v>2569909</v>
      </c>
      <c r="AP91" s="199">
        <v>2444982</v>
      </c>
      <c r="AR91" s="199">
        <v>2475147</v>
      </c>
      <c r="AT91" s="200"/>
    </row>
    <row r="92" spans="2:46">
      <c r="B92" s="195"/>
      <c r="C92" s="195"/>
      <c r="D92" s="195"/>
      <c r="E92" s="195"/>
      <c r="F92" s="188"/>
      <c r="H92" s="188"/>
      <c r="J92" s="188"/>
      <c r="L92" s="188"/>
      <c r="N92" s="188"/>
      <c r="P92" s="188"/>
      <c r="R92" s="188"/>
      <c r="T92" s="188"/>
      <c r="V92" s="188"/>
      <c r="X92" s="188"/>
      <c r="Z92" s="188"/>
      <c r="AB92" s="188"/>
      <c r="AD92" s="188"/>
      <c r="AF92" s="188"/>
      <c r="AH92" s="188"/>
      <c r="AJ92" s="188"/>
      <c r="AL92" s="188"/>
      <c r="AN92" s="188"/>
      <c r="AP92" s="188"/>
      <c r="AR92" s="188"/>
      <c r="AT92" s="189"/>
    </row>
    <row r="93" spans="2:46" ht="15" customHeight="1"/>
  </sheetData>
  <sheetProtection algorithmName="SHA-512" hashValue="gO8j90uM59/oCtrkeQlN2jnNEEMNJx6eG+vNAYw2jlg3e4hnu8DCCBSMMBZZ/x5ddCvXS7t3nB0Yn9teaLLyYg==" saltValue="WS/QAWriJIuat2RNsvc4LA==" spinCount="100000" sheet="1" objects="1" scenarios="1"/>
  <pageMargins left="0.511811024" right="0.511811024" top="0.78740157499999996" bottom="0.78740157499999996" header="0.31496062000000002" footer="0.31496062000000002"/>
  <pageSetup paperSize="9" scale="47" orientation="portrait" horizontalDpi="200" verticalDpi="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4">
    <pageSetUpPr fitToPage="1"/>
  </sheetPr>
  <dimension ref="A1:CK91"/>
  <sheetViews>
    <sheetView showGridLines="0" zoomScale="90" zoomScaleNormal="90" workbookViewId="0">
      <pane xSplit="5" ySplit="2" topLeftCell="AJ3" activePane="bottomRight" state="frozen"/>
      <selection activeCell="X167" sqref="X167"/>
      <selection pane="topRight" activeCell="X167" sqref="X167"/>
      <selection pane="bottomLeft" activeCell="X167" sqref="X167"/>
      <selection pane="bottomRight" activeCell="AU20" sqref="AU20"/>
    </sheetView>
  </sheetViews>
  <sheetFormatPr defaultColWidth="9.140625" defaultRowHeight="12"/>
  <cols>
    <col min="1" max="1" width="2.140625" style="201" customWidth="1"/>
    <col min="2" max="3" width="1.85546875" style="202" customWidth="1"/>
    <col min="4" max="4" width="1.5703125" style="202" customWidth="1"/>
    <col min="5" max="5" width="59.42578125" style="202" customWidth="1"/>
    <col min="6" max="6" width="17.7109375" style="215" customWidth="1"/>
    <col min="7" max="7" width="1" style="212" customWidth="1"/>
    <col min="8" max="8" width="18" style="215" customWidth="1"/>
    <col min="9" max="9" width="1" style="212" customWidth="1"/>
    <col min="10" max="10" width="17.28515625" style="215" customWidth="1"/>
    <col min="11" max="11" width="1" style="212" customWidth="1"/>
    <col min="12" max="12" width="15.5703125" style="215" customWidth="1"/>
    <col min="13" max="13" width="0.5703125" style="168" customWidth="1"/>
    <col min="14" max="14" width="16.42578125" style="215" customWidth="1"/>
    <col min="15" max="15" width="1" style="212" customWidth="1"/>
    <col min="16" max="16" width="16.42578125" style="215" customWidth="1"/>
    <col min="17" max="17" width="0.5703125" style="168" customWidth="1"/>
    <col min="18" max="18" width="14.85546875" style="215" customWidth="1"/>
    <col min="19" max="19" width="1" style="212" customWidth="1"/>
    <col min="20" max="20" width="18.140625" style="215" customWidth="1"/>
    <col min="21" max="21" width="0.7109375" style="168" customWidth="1"/>
    <col min="22" max="22" width="18.7109375" style="215" customWidth="1"/>
    <col min="23" max="23" width="0.5703125" style="168" customWidth="1"/>
    <col min="24" max="24" width="18.7109375" style="215" customWidth="1"/>
    <col min="25" max="25" width="0.7109375" style="168" customWidth="1"/>
    <col min="26" max="26" width="18.7109375" style="215" customWidth="1"/>
    <col min="27" max="27" width="0.5703125" style="168" customWidth="1"/>
    <col min="28" max="28" width="18.7109375" style="215" customWidth="1"/>
    <col min="29" max="29" width="0.7109375" style="168" customWidth="1"/>
    <col min="30" max="30" width="18.7109375" style="215" customWidth="1"/>
    <col min="31" max="31" width="0.5703125" style="168" customWidth="1"/>
    <col min="32" max="32" width="18.7109375" style="215" customWidth="1"/>
    <col min="33" max="33" width="0.7109375" style="168" customWidth="1"/>
    <col min="34" max="34" width="18.7109375" style="215" customWidth="1"/>
    <col min="35" max="35" width="0.5703125" style="168" customWidth="1"/>
    <col min="36" max="36" width="18.7109375" style="215" customWidth="1"/>
    <col min="37" max="37" width="0.7109375" style="168" customWidth="1"/>
    <col min="38" max="38" width="18.7109375" style="215" customWidth="1"/>
    <col min="39" max="39" width="0.5703125" style="168" customWidth="1"/>
    <col min="40" max="40" width="18.7109375" style="215" customWidth="1"/>
    <col min="41" max="41" width="0.7109375" style="168" customWidth="1"/>
    <col min="42" max="42" width="18.7109375" style="215" customWidth="1"/>
    <col min="43" max="43" width="0.5703125" style="168" customWidth="1"/>
    <col min="44" max="44" width="18.7109375" style="215" customWidth="1"/>
    <col min="45" max="45" width="0.7109375" style="168" customWidth="1"/>
    <col min="46" max="46" width="8.140625" style="215" customWidth="1"/>
    <col min="47" max="60" width="9.140625" style="201"/>
    <col min="61" max="16384" width="9.140625" style="213"/>
  </cols>
  <sheetData>
    <row r="1" spans="1:89" s="202" customFormat="1">
      <c r="A1" s="201"/>
      <c r="F1" s="203"/>
      <c r="G1" s="201"/>
      <c r="H1" s="167"/>
      <c r="I1" s="201"/>
      <c r="J1" s="203"/>
      <c r="K1" s="201"/>
      <c r="L1" s="226"/>
      <c r="M1" s="168"/>
      <c r="N1" s="203"/>
      <c r="O1" s="201"/>
      <c r="P1" s="226"/>
      <c r="Q1" s="168"/>
      <c r="R1" s="203"/>
      <c r="S1" s="201"/>
      <c r="T1" s="226"/>
      <c r="U1" s="168"/>
      <c r="V1" s="203"/>
      <c r="W1" s="168"/>
      <c r="X1" s="226"/>
      <c r="Y1" s="168"/>
      <c r="Z1" s="203"/>
      <c r="AA1" s="168"/>
      <c r="AB1" s="226"/>
      <c r="AC1" s="168"/>
      <c r="AD1" s="203"/>
      <c r="AE1" s="168"/>
      <c r="AF1" s="226"/>
      <c r="AG1" s="168"/>
      <c r="AH1" s="203"/>
      <c r="AI1" s="168"/>
      <c r="AJ1" s="226"/>
      <c r="AK1" s="168"/>
      <c r="AL1" s="203"/>
      <c r="AM1" s="168"/>
      <c r="AN1" s="226"/>
      <c r="AO1" s="168"/>
      <c r="AP1" s="203"/>
      <c r="AQ1" s="168"/>
      <c r="AR1" s="226" t="s">
        <v>0</v>
      </c>
      <c r="AS1" s="168"/>
      <c r="AT1" s="167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</row>
    <row r="2" spans="1:89" s="168" customFormat="1" ht="24">
      <c r="B2" s="204"/>
      <c r="C2" s="204"/>
      <c r="D2" s="205"/>
      <c r="E2" s="206"/>
      <c r="F2" s="173" t="s">
        <v>309</v>
      </c>
      <c r="H2" s="173" t="s">
        <v>310</v>
      </c>
      <c r="J2" s="173" t="s">
        <v>309</v>
      </c>
      <c r="L2" s="173" t="s">
        <v>310</v>
      </c>
      <c r="M2" s="174"/>
      <c r="N2" s="173" t="s">
        <v>309</v>
      </c>
      <c r="P2" s="173" t="s">
        <v>450</v>
      </c>
      <c r="Q2" s="174"/>
      <c r="R2" s="173" t="s">
        <v>309</v>
      </c>
      <c r="T2" s="173" t="s">
        <v>450</v>
      </c>
      <c r="U2" s="174"/>
      <c r="V2" s="173" t="s">
        <v>309</v>
      </c>
      <c r="W2" s="174"/>
      <c r="X2" s="173" t="s">
        <v>450</v>
      </c>
      <c r="Y2" s="174"/>
      <c r="Z2" s="173" t="s">
        <v>309</v>
      </c>
      <c r="AA2" s="174"/>
      <c r="AB2" s="173" t="s">
        <v>450</v>
      </c>
      <c r="AC2" s="174"/>
      <c r="AD2" s="173" t="s">
        <v>309</v>
      </c>
      <c r="AE2" s="174"/>
      <c r="AF2" s="173" t="s">
        <v>450</v>
      </c>
      <c r="AG2" s="174"/>
      <c r="AH2" s="173" t="s">
        <v>309</v>
      </c>
      <c r="AI2" s="174"/>
      <c r="AJ2" s="173" t="s">
        <v>450</v>
      </c>
      <c r="AK2" s="174"/>
      <c r="AL2" s="173" t="s">
        <v>309</v>
      </c>
      <c r="AM2" s="174"/>
      <c r="AN2" s="173" t="s">
        <v>450</v>
      </c>
      <c r="AO2" s="174"/>
      <c r="AP2" s="173" t="s">
        <v>309</v>
      </c>
      <c r="AQ2" s="174"/>
      <c r="AR2" s="173" t="s">
        <v>450</v>
      </c>
      <c r="AS2" s="174"/>
      <c r="AT2" s="173" t="s">
        <v>311</v>
      </c>
    </row>
    <row r="3" spans="1:89" s="178" customFormat="1" ht="21" customHeight="1" thickBot="1">
      <c r="B3" s="176"/>
      <c r="C3" s="176" t="s">
        <v>359</v>
      </c>
      <c r="D3" s="176"/>
      <c r="E3" s="176"/>
      <c r="F3" s="262">
        <v>41820</v>
      </c>
      <c r="G3" s="263"/>
      <c r="H3" s="262">
        <v>41820</v>
      </c>
      <c r="I3" s="263"/>
      <c r="J3" s="262">
        <v>42004</v>
      </c>
      <c r="K3" s="263"/>
      <c r="L3" s="262">
        <v>42004</v>
      </c>
      <c r="M3" s="263"/>
      <c r="N3" s="262">
        <v>42185</v>
      </c>
      <c r="O3" s="263"/>
      <c r="P3" s="262">
        <v>42185</v>
      </c>
      <c r="Q3" s="263"/>
      <c r="R3" s="262">
        <v>42369</v>
      </c>
      <c r="S3" s="263"/>
      <c r="T3" s="262">
        <v>42369</v>
      </c>
      <c r="V3" s="262">
        <v>42551</v>
      </c>
      <c r="X3" s="262">
        <v>42551</v>
      </c>
      <c r="Z3" s="262">
        <v>42735</v>
      </c>
      <c r="AB3" s="262">
        <v>42735</v>
      </c>
      <c r="AD3" s="262">
        <v>42916</v>
      </c>
      <c r="AF3" s="262">
        <v>42916</v>
      </c>
      <c r="AH3" s="262">
        <v>43100</v>
      </c>
      <c r="AJ3" s="262">
        <v>43100</v>
      </c>
      <c r="AL3" s="262">
        <v>43281</v>
      </c>
      <c r="AN3" s="262">
        <v>43281</v>
      </c>
      <c r="AP3" s="262">
        <v>43465</v>
      </c>
      <c r="AR3" s="262">
        <v>43465</v>
      </c>
      <c r="AT3" s="177"/>
    </row>
    <row r="4" spans="1:89" s="202" customFormat="1" ht="4.5" customHeight="1">
      <c r="A4" s="201"/>
      <c r="B4" s="207"/>
      <c r="C4" s="207"/>
      <c r="D4" s="208"/>
      <c r="E4" s="208"/>
      <c r="F4" s="209"/>
      <c r="G4" s="201"/>
      <c r="H4" s="209"/>
      <c r="I4" s="201"/>
      <c r="J4" s="209"/>
      <c r="K4" s="201"/>
      <c r="L4" s="209"/>
      <c r="M4" s="168"/>
      <c r="N4" s="209"/>
      <c r="O4" s="201"/>
      <c r="P4" s="209"/>
      <c r="Q4" s="168"/>
      <c r="R4" s="209"/>
      <c r="S4" s="201"/>
      <c r="T4" s="209"/>
      <c r="U4" s="168"/>
      <c r="V4" s="209"/>
      <c r="W4" s="168"/>
      <c r="X4" s="209"/>
      <c r="Y4" s="168"/>
      <c r="Z4" s="209"/>
      <c r="AA4" s="168"/>
      <c r="AB4" s="209"/>
      <c r="AC4" s="168"/>
      <c r="AD4" s="209"/>
      <c r="AE4" s="168"/>
      <c r="AF4" s="209"/>
      <c r="AG4" s="168"/>
      <c r="AH4" s="209"/>
      <c r="AI4" s="168"/>
      <c r="AJ4" s="209"/>
      <c r="AK4" s="168"/>
      <c r="AL4" s="209"/>
      <c r="AM4" s="168"/>
      <c r="AN4" s="209"/>
      <c r="AO4" s="168"/>
      <c r="AP4" s="209"/>
      <c r="AQ4" s="168"/>
      <c r="AR4" s="209"/>
      <c r="AS4" s="168"/>
      <c r="AT4" s="209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</row>
    <row r="5" spans="1:89" s="178" customFormat="1" ht="18" customHeight="1" thickBot="1">
      <c r="B5" s="184"/>
      <c r="C5" s="184" t="s">
        <v>313</v>
      </c>
      <c r="D5" s="184"/>
      <c r="E5" s="184"/>
      <c r="F5" s="185">
        <f>F7+F12+F17+F20+F24+F27+F31+F37</f>
        <v>2957381</v>
      </c>
      <c r="H5" s="185">
        <f>H7+H12+H17+H20+H24+H27+H31+H37</f>
        <v>2966482</v>
      </c>
      <c r="J5" s="185">
        <f>J7+J12+J17+J20+J24+J27+J31+J37</f>
        <v>3874583</v>
      </c>
      <c r="L5" s="185">
        <f>L7+L12+L17+L20+L24+L27+L31+L37</f>
        <v>3880036</v>
      </c>
      <c r="N5" s="185">
        <f>N7+N12+N17+N20+N24+N27+N31+N37</f>
        <v>2786383</v>
      </c>
      <c r="P5" s="185">
        <f>P7+P12+P17+P20+P24+P27+P31+P37</f>
        <v>2798377</v>
      </c>
      <c r="R5" s="185">
        <f>R7+R12+R17+R20+R24+R27+R31+R37</f>
        <v>1653455</v>
      </c>
      <c r="T5" s="185">
        <f>T7+T12+T17+T20+T24+T27+T31+T37</f>
        <v>1662563</v>
      </c>
      <c r="V5" s="185">
        <f>V7+V12+V17+V20+V24+V27+V31+V37</f>
        <v>1907081</v>
      </c>
      <c r="X5" s="185">
        <f>X7+X12+X17+X20+X24+X27+X31+X37</f>
        <v>1903693</v>
      </c>
      <c r="Z5" s="185">
        <v>2899162</v>
      </c>
      <c r="AB5" s="185">
        <v>2883827</v>
      </c>
      <c r="AD5" s="185">
        <v>2201135</v>
      </c>
      <c r="AF5" s="185">
        <v>2200780</v>
      </c>
      <c r="AH5" s="185">
        <v>1255421</v>
      </c>
      <c r="AJ5" s="185">
        <v>1249662</v>
      </c>
      <c r="AL5" s="185">
        <v>1246498</v>
      </c>
      <c r="AN5" s="185">
        <v>1236946</v>
      </c>
      <c r="AP5" s="185">
        <v>1121669</v>
      </c>
      <c r="AR5" s="185">
        <v>1116899</v>
      </c>
      <c r="AT5" s="185"/>
    </row>
    <row r="6" spans="1:89" ht="4.5" customHeight="1">
      <c r="B6" s="210"/>
      <c r="C6" s="210"/>
      <c r="D6" s="210"/>
      <c r="E6" s="210"/>
      <c r="F6" s="211"/>
      <c r="H6" s="211"/>
      <c r="J6" s="211"/>
      <c r="L6" s="211"/>
      <c r="N6" s="211"/>
      <c r="P6" s="211"/>
      <c r="R6" s="211"/>
      <c r="T6" s="211"/>
      <c r="V6" s="211"/>
      <c r="X6" s="211"/>
      <c r="Z6" s="211"/>
      <c r="AB6" s="211"/>
      <c r="AD6" s="211"/>
      <c r="AF6" s="211"/>
      <c r="AH6" s="211"/>
      <c r="AJ6" s="211"/>
      <c r="AL6" s="211"/>
      <c r="AN6" s="211"/>
      <c r="AP6" s="211"/>
      <c r="AR6" s="211"/>
      <c r="AT6" s="211"/>
    </row>
    <row r="7" spans="1:89" s="168" customFormat="1" ht="16.5" customHeight="1">
      <c r="B7" s="190"/>
      <c r="C7" s="190"/>
      <c r="D7" s="190" t="s">
        <v>360</v>
      </c>
      <c r="E7" s="190"/>
      <c r="F7" s="191">
        <f>SUM(F8:F10)</f>
        <v>1148862</v>
      </c>
      <c r="H7" s="191">
        <f>SUM(H8:H10)</f>
        <v>1158771</v>
      </c>
      <c r="J7" s="191">
        <f>SUM(J8:J10)</f>
        <v>1526024</v>
      </c>
      <c r="L7" s="191">
        <f>SUM(L8:L10)</f>
        <v>1532132</v>
      </c>
      <c r="N7" s="191">
        <f>SUM(N8:N10)</f>
        <v>1197700</v>
      </c>
      <c r="P7" s="191">
        <f>SUM(P8:P10)</f>
        <v>1210322</v>
      </c>
      <c r="R7" s="191">
        <v>525919</v>
      </c>
      <c r="T7" s="191">
        <v>536774</v>
      </c>
      <c r="V7" s="191">
        <v>829798</v>
      </c>
      <c r="X7" s="191">
        <v>840404</v>
      </c>
      <c r="Z7" s="191">
        <v>1552649</v>
      </c>
      <c r="AB7" s="191">
        <v>1555059</v>
      </c>
      <c r="AD7" s="191">
        <v>1239877</v>
      </c>
      <c r="AF7" s="191">
        <v>1251661</v>
      </c>
      <c r="AH7" s="191">
        <v>598547</v>
      </c>
      <c r="AJ7" s="191">
        <v>604882</v>
      </c>
      <c r="AL7" s="191">
        <v>595039</v>
      </c>
      <c r="AN7" s="191">
        <v>597396</v>
      </c>
      <c r="AP7" s="191">
        <v>641812</v>
      </c>
      <c r="AR7" s="191">
        <v>649797</v>
      </c>
      <c r="AT7" s="191"/>
    </row>
    <row r="8" spans="1:89" s="168" customFormat="1" ht="15.75" customHeight="1">
      <c r="B8" s="166"/>
      <c r="C8" s="166"/>
      <c r="D8" s="166"/>
      <c r="E8" s="193" t="s">
        <v>361</v>
      </c>
      <c r="F8" s="188">
        <v>56892</v>
      </c>
      <c r="H8" s="188">
        <v>57295</v>
      </c>
      <c r="J8" s="188">
        <v>51783</v>
      </c>
      <c r="L8" s="188">
        <v>52041</v>
      </c>
      <c r="N8" s="188">
        <v>20128</v>
      </c>
      <c r="P8" s="188">
        <v>20162</v>
      </c>
      <c r="R8" s="188">
        <v>24516</v>
      </c>
      <c r="T8" s="188">
        <v>24533</v>
      </c>
      <c r="V8" s="188">
        <v>30980</v>
      </c>
      <c r="X8" s="188">
        <v>30982</v>
      </c>
      <c r="Z8" s="188">
        <v>21623</v>
      </c>
      <c r="AB8" s="188">
        <v>24032</v>
      </c>
      <c r="AD8" s="188">
        <v>13516</v>
      </c>
      <c r="AF8" s="188">
        <v>25300</v>
      </c>
      <c r="AH8" s="188">
        <v>16677</v>
      </c>
      <c r="AJ8" s="188">
        <v>23012</v>
      </c>
      <c r="AL8" s="188">
        <v>12751</v>
      </c>
      <c r="AN8" s="188">
        <v>15108</v>
      </c>
      <c r="AP8" s="188">
        <v>15045</v>
      </c>
      <c r="AR8" s="188">
        <v>23030</v>
      </c>
      <c r="AT8" s="188"/>
    </row>
    <row r="9" spans="1:89" s="168" customFormat="1" ht="15.75" customHeight="1">
      <c r="B9" s="166"/>
      <c r="C9" s="166"/>
      <c r="D9" s="166"/>
      <c r="E9" s="193" t="s">
        <v>362</v>
      </c>
      <c r="F9" s="188">
        <v>27553</v>
      </c>
      <c r="H9" s="188">
        <v>27553</v>
      </c>
      <c r="J9" s="188">
        <v>8948</v>
      </c>
      <c r="L9" s="188">
        <v>8948</v>
      </c>
      <c r="N9" s="188">
        <v>18354</v>
      </c>
      <c r="P9" s="188">
        <v>18354</v>
      </c>
      <c r="R9" s="188"/>
      <c r="T9" s="188"/>
      <c r="V9" s="188"/>
      <c r="X9" s="188"/>
      <c r="Z9" s="188">
        <v>155969</v>
      </c>
      <c r="AB9" s="188">
        <v>155970</v>
      </c>
      <c r="AD9" s="188">
        <v>165039</v>
      </c>
      <c r="AF9" s="188">
        <v>165039</v>
      </c>
      <c r="AH9" s="188">
        <v>28537</v>
      </c>
      <c r="AJ9" s="188">
        <v>28537</v>
      </c>
      <c r="AL9" s="188">
        <v>29497</v>
      </c>
      <c r="AN9" s="188">
        <v>29497</v>
      </c>
      <c r="AP9" s="188">
        <v>0</v>
      </c>
      <c r="AR9" s="188">
        <v>0</v>
      </c>
      <c r="AT9" s="188"/>
    </row>
    <row r="10" spans="1:89" s="168" customFormat="1" ht="15.75" customHeight="1">
      <c r="B10" s="166"/>
      <c r="C10" s="166"/>
      <c r="D10" s="166"/>
      <c r="E10" s="193" t="s">
        <v>363</v>
      </c>
      <c r="F10" s="188">
        <v>1064417</v>
      </c>
      <c r="H10" s="188">
        <v>1073923</v>
      </c>
      <c r="J10" s="188">
        <v>1465293</v>
      </c>
      <c r="L10" s="188">
        <v>1471143</v>
      </c>
      <c r="N10" s="188">
        <v>1159218</v>
      </c>
      <c r="P10" s="188">
        <v>1171806</v>
      </c>
      <c r="R10" s="188">
        <v>501403</v>
      </c>
      <c r="T10" s="188">
        <v>512241</v>
      </c>
      <c r="V10" s="188">
        <v>798818</v>
      </c>
      <c r="X10" s="188">
        <v>809422</v>
      </c>
      <c r="Z10" s="188">
        <v>1375057</v>
      </c>
      <c r="AB10" s="188">
        <v>1375057</v>
      </c>
      <c r="AD10" s="188">
        <v>1061322</v>
      </c>
      <c r="AF10" s="188">
        <v>1061322</v>
      </c>
      <c r="AH10" s="188">
        <v>553333</v>
      </c>
      <c r="AJ10" s="188">
        <v>553333</v>
      </c>
      <c r="AL10" s="188">
        <v>552791</v>
      </c>
      <c r="AN10" s="188">
        <v>552791</v>
      </c>
      <c r="AP10" s="188">
        <v>626767</v>
      </c>
      <c r="AR10" s="188">
        <v>626767</v>
      </c>
      <c r="AT10" s="188"/>
    </row>
    <row r="11" spans="1:89" ht="5.0999999999999996" customHeight="1">
      <c r="B11" s="214"/>
      <c r="C11" s="214"/>
      <c r="D11" s="214"/>
      <c r="E11" s="214"/>
      <c r="F11" s="211"/>
      <c r="H11" s="211"/>
      <c r="J11" s="211"/>
      <c r="L11" s="211"/>
      <c r="N11" s="211"/>
      <c r="P11" s="211"/>
      <c r="R11" s="211"/>
      <c r="T11" s="211"/>
      <c r="V11" s="211"/>
      <c r="X11" s="211"/>
      <c r="Z11" s="211"/>
      <c r="AB11" s="211"/>
      <c r="AD11" s="211"/>
      <c r="AF11" s="211"/>
      <c r="AH11" s="211"/>
      <c r="AJ11" s="211"/>
      <c r="AL11" s="211"/>
      <c r="AN11" s="211"/>
      <c r="AP11" s="211"/>
      <c r="AR11" s="211"/>
      <c r="AT11" s="211"/>
    </row>
    <row r="12" spans="1:89" s="168" customFormat="1" ht="16.5" customHeight="1">
      <c r="B12" s="190"/>
      <c r="C12" s="190"/>
      <c r="D12" s="190" t="s">
        <v>364</v>
      </c>
      <c r="E12" s="190"/>
      <c r="F12" s="191">
        <f>SUM(F13:F15)</f>
        <v>101419</v>
      </c>
      <c r="H12" s="191">
        <f>SUM(H13:H15)</f>
        <v>101419</v>
      </c>
      <c r="J12" s="191">
        <f>SUM(J13:J15)</f>
        <v>204937</v>
      </c>
      <c r="L12" s="191">
        <f>SUM(L13:L15)</f>
        <v>204937</v>
      </c>
      <c r="N12" s="191">
        <f>SUM(N13:N15)</f>
        <v>147243</v>
      </c>
      <c r="P12" s="191">
        <f>SUM(P13:P15)</f>
        <v>147243</v>
      </c>
      <c r="R12" s="191">
        <v>63130</v>
      </c>
      <c r="T12" s="191">
        <v>63130</v>
      </c>
      <c r="V12" s="191">
        <v>129905</v>
      </c>
      <c r="X12" s="191">
        <v>118171</v>
      </c>
      <c r="Z12" s="191">
        <v>232807</v>
      </c>
      <c r="AB12" s="191">
        <v>221848</v>
      </c>
      <c r="AD12" s="191">
        <v>152482</v>
      </c>
      <c r="AF12" s="191">
        <v>141110</v>
      </c>
      <c r="AH12" s="191">
        <v>46373</v>
      </c>
      <c r="AJ12" s="191">
        <v>34787</v>
      </c>
      <c r="AL12" s="191">
        <v>171040</v>
      </c>
      <c r="AN12" s="191">
        <v>159414</v>
      </c>
      <c r="AP12" s="191">
        <v>192392</v>
      </c>
      <c r="AR12" s="191">
        <v>180623</v>
      </c>
      <c r="AT12" s="191"/>
    </row>
    <row r="13" spans="1:89" s="168" customFormat="1" ht="15.75" customHeight="1">
      <c r="B13" s="166"/>
      <c r="C13" s="166"/>
      <c r="D13" s="166"/>
      <c r="E13" s="193" t="s">
        <v>319</v>
      </c>
      <c r="F13" s="188">
        <v>51419</v>
      </c>
      <c r="H13" s="188">
        <v>51419</v>
      </c>
      <c r="J13" s="188">
        <v>61237</v>
      </c>
      <c r="L13" s="188">
        <v>61237</v>
      </c>
      <c r="N13" s="188">
        <v>69825</v>
      </c>
      <c r="P13" s="188">
        <v>69825</v>
      </c>
      <c r="R13" s="188">
        <v>27505</v>
      </c>
      <c r="T13" s="188">
        <v>27505</v>
      </c>
      <c r="V13" s="188">
        <v>47140</v>
      </c>
      <c r="X13" s="188">
        <v>35406</v>
      </c>
      <c r="Z13" s="188">
        <v>167349</v>
      </c>
      <c r="AB13" s="188">
        <v>156390</v>
      </c>
      <c r="AD13" s="188">
        <v>27034</v>
      </c>
      <c r="AF13" s="188">
        <v>15662</v>
      </c>
      <c r="AH13" s="188">
        <v>37372</v>
      </c>
      <c r="AJ13" s="188">
        <v>25786</v>
      </c>
      <c r="AL13" s="188">
        <v>48029</v>
      </c>
      <c r="AN13" s="188">
        <v>36403</v>
      </c>
      <c r="AP13" s="188">
        <v>102592</v>
      </c>
      <c r="AR13" s="188">
        <v>90823</v>
      </c>
      <c r="AT13" s="188"/>
    </row>
    <row r="14" spans="1:89" s="168" customFormat="1" ht="15.75" customHeight="1">
      <c r="B14" s="166"/>
      <c r="C14" s="166"/>
      <c r="D14" s="166"/>
      <c r="E14" s="193" t="s">
        <v>365</v>
      </c>
      <c r="F14" s="188">
        <v>50000</v>
      </c>
      <c r="H14" s="188">
        <v>50000</v>
      </c>
      <c r="J14" s="188">
        <v>143700</v>
      </c>
      <c r="L14" s="188">
        <v>143700</v>
      </c>
      <c r="N14" s="188">
        <v>77418</v>
      </c>
      <c r="P14" s="188">
        <v>77418</v>
      </c>
      <c r="R14" s="188">
        <v>35625</v>
      </c>
      <c r="T14" s="188">
        <v>35625</v>
      </c>
      <c r="V14" s="188">
        <v>82765</v>
      </c>
      <c r="X14" s="188">
        <v>82765</v>
      </c>
      <c r="Z14" s="188">
        <v>65458</v>
      </c>
      <c r="AB14" s="188">
        <v>65458</v>
      </c>
      <c r="AD14" s="188">
        <v>125448</v>
      </c>
      <c r="AF14" s="188">
        <v>125448</v>
      </c>
      <c r="AH14" s="188">
        <v>9001</v>
      </c>
      <c r="AJ14" s="188">
        <v>9001</v>
      </c>
      <c r="AL14" s="188">
        <v>123011</v>
      </c>
      <c r="AN14" s="188">
        <v>123011</v>
      </c>
      <c r="AP14" s="188">
        <v>89800</v>
      </c>
      <c r="AR14" s="188">
        <v>89800</v>
      </c>
      <c r="AT14" s="188"/>
    </row>
    <row r="15" spans="1:89" s="168" customFormat="1" ht="15.75" customHeight="1">
      <c r="B15" s="166"/>
      <c r="C15" s="166"/>
      <c r="D15" s="166"/>
      <c r="E15" s="193" t="s">
        <v>366</v>
      </c>
      <c r="F15" s="188">
        <v>0</v>
      </c>
      <c r="H15" s="188"/>
      <c r="J15" s="188">
        <v>0</v>
      </c>
      <c r="L15" s="188"/>
      <c r="N15" s="188">
        <v>0</v>
      </c>
      <c r="P15" s="188"/>
      <c r="R15" s="188"/>
      <c r="T15" s="188"/>
      <c r="V15" s="188"/>
      <c r="X15" s="188"/>
      <c r="Z15" s="188"/>
      <c r="AB15" s="188"/>
      <c r="AD15" s="188"/>
      <c r="AF15" s="188"/>
      <c r="AH15" s="188"/>
      <c r="AJ15" s="188"/>
      <c r="AL15" s="188"/>
      <c r="AN15" s="188"/>
      <c r="AP15" s="188"/>
      <c r="AR15" s="188"/>
      <c r="AT15" s="188"/>
    </row>
    <row r="16" spans="1:89" ht="5.0999999999999996" customHeight="1">
      <c r="B16" s="214"/>
      <c r="C16" s="214"/>
      <c r="D16" s="214"/>
      <c r="E16" s="214"/>
      <c r="F16" s="211"/>
      <c r="H16" s="211"/>
      <c r="J16" s="211"/>
      <c r="L16" s="211"/>
      <c r="N16" s="211"/>
      <c r="P16" s="211"/>
      <c r="R16" s="211"/>
      <c r="T16" s="211"/>
      <c r="V16" s="211"/>
      <c r="X16" s="211"/>
      <c r="Z16" s="211"/>
      <c r="AB16" s="211"/>
      <c r="AD16" s="211"/>
      <c r="AF16" s="211"/>
      <c r="AH16" s="211"/>
      <c r="AJ16" s="211"/>
      <c r="AL16" s="211"/>
      <c r="AN16" s="211"/>
      <c r="AP16" s="211"/>
      <c r="AR16" s="211"/>
      <c r="AT16" s="211"/>
    </row>
    <row r="17" spans="2:46" s="168" customFormat="1" ht="16.5" customHeight="1">
      <c r="B17" s="190"/>
      <c r="C17" s="190"/>
      <c r="D17" s="190" t="s">
        <v>367</v>
      </c>
      <c r="E17" s="190"/>
      <c r="F17" s="191">
        <f>F18</f>
        <v>1213308</v>
      </c>
      <c r="H17" s="191">
        <f>H18</f>
        <v>1213308</v>
      </c>
      <c r="J17" s="191">
        <f>J18</f>
        <v>1696104</v>
      </c>
      <c r="L17" s="191">
        <f>L18</f>
        <v>1696104</v>
      </c>
      <c r="N17" s="191">
        <f>N18</f>
        <v>1073702</v>
      </c>
      <c r="P17" s="191">
        <f>P18</f>
        <v>1073702</v>
      </c>
      <c r="R17" s="191">
        <v>812518</v>
      </c>
      <c r="T17" s="191">
        <v>812518</v>
      </c>
      <c r="V17" s="191">
        <v>722374</v>
      </c>
      <c r="X17" s="191">
        <v>722374</v>
      </c>
      <c r="Z17" s="191">
        <v>932635</v>
      </c>
      <c r="AB17" s="191">
        <v>932635</v>
      </c>
      <c r="AD17" s="191">
        <v>625728</v>
      </c>
      <c r="AF17" s="191">
        <v>625728</v>
      </c>
      <c r="AH17" s="191">
        <v>414196</v>
      </c>
      <c r="AJ17" s="191">
        <v>414196</v>
      </c>
      <c r="AL17" s="191">
        <v>304414</v>
      </c>
      <c r="AN17" s="191">
        <v>304414</v>
      </c>
      <c r="AP17" s="191">
        <v>263890</v>
      </c>
      <c r="AR17" s="191">
        <v>263890</v>
      </c>
      <c r="AT17" s="191"/>
    </row>
    <row r="18" spans="2:46" s="168" customFormat="1" ht="15.75" customHeight="1">
      <c r="B18" s="166"/>
      <c r="C18" s="166"/>
      <c r="D18" s="166"/>
      <c r="E18" s="193" t="s">
        <v>368</v>
      </c>
      <c r="F18" s="188">
        <v>1213308</v>
      </c>
      <c r="H18" s="188">
        <v>1213308</v>
      </c>
      <c r="J18" s="188">
        <v>1696104</v>
      </c>
      <c r="L18" s="188">
        <v>1696104</v>
      </c>
      <c r="N18" s="188">
        <v>1073702</v>
      </c>
      <c r="P18" s="188">
        <v>1073702</v>
      </c>
      <c r="R18" s="188">
        <v>812518</v>
      </c>
      <c r="T18" s="188">
        <v>812518</v>
      </c>
      <c r="V18" s="188">
        <v>722374</v>
      </c>
      <c r="X18" s="188">
        <v>722374</v>
      </c>
      <c r="Z18" s="188">
        <v>932635</v>
      </c>
      <c r="AB18" s="188">
        <v>932635</v>
      </c>
      <c r="AD18" s="188">
        <v>625728</v>
      </c>
      <c r="AF18" s="188">
        <v>625728</v>
      </c>
      <c r="AH18" s="188">
        <v>414196</v>
      </c>
      <c r="AJ18" s="188">
        <v>414196</v>
      </c>
      <c r="AL18" s="188">
        <v>304414</v>
      </c>
      <c r="AN18" s="188">
        <v>304414</v>
      </c>
      <c r="AP18" s="188">
        <v>263890</v>
      </c>
      <c r="AR18" s="188">
        <v>263890</v>
      </c>
      <c r="AT18" s="188"/>
    </row>
    <row r="19" spans="2:46" ht="6" customHeight="1">
      <c r="B19" s="214"/>
      <c r="C19" s="214"/>
      <c r="D19" s="214"/>
      <c r="E19" s="214"/>
    </row>
    <row r="20" spans="2:46" s="168" customFormat="1" ht="16.5" customHeight="1">
      <c r="B20" s="190"/>
      <c r="C20" s="190"/>
      <c r="D20" s="190" t="s">
        <v>324</v>
      </c>
      <c r="E20" s="190"/>
      <c r="F20" s="191">
        <f>F21</f>
        <v>313</v>
      </c>
      <c r="H20" s="191">
        <f>H21</f>
        <v>313</v>
      </c>
      <c r="J20" s="191">
        <f>J21</f>
        <v>0</v>
      </c>
      <c r="L20" s="191">
        <f>L21</f>
        <v>0</v>
      </c>
      <c r="N20" s="191">
        <f>N21</f>
        <v>611</v>
      </c>
      <c r="P20" s="191">
        <f>P21</f>
        <v>611</v>
      </c>
      <c r="R20" s="191">
        <v>0</v>
      </c>
      <c r="T20" s="191">
        <v>0</v>
      </c>
      <c r="V20" s="191">
        <v>193</v>
      </c>
      <c r="X20" s="191">
        <v>193</v>
      </c>
      <c r="Z20" s="191">
        <v>0</v>
      </c>
      <c r="AB20" s="191">
        <v>0</v>
      </c>
      <c r="AD20" s="191">
        <v>397</v>
      </c>
      <c r="AF20" s="191">
        <v>397</v>
      </c>
      <c r="AH20" s="191">
        <v>0</v>
      </c>
      <c r="AJ20" s="191">
        <v>0</v>
      </c>
      <c r="AL20" s="191">
        <v>270</v>
      </c>
      <c r="AN20" s="191">
        <v>270</v>
      </c>
      <c r="AP20" s="191">
        <v>0</v>
      </c>
      <c r="AR20" s="191">
        <v>0</v>
      </c>
      <c r="AT20" s="191"/>
    </row>
    <row r="21" spans="2:46" s="168" customFormat="1" ht="15.75" customHeight="1">
      <c r="B21" s="166"/>
      <c r="C21" s="166"/>
      <c r="D21" s="166"/>
      <c r="E21" s="193" t="s">
        <v>369</v>
      </c>
      <c r="F21" s="188">
        <v>313</v>
      </c>
      <c r="H21" s="188">
        <v>313</v>
      </c>
      <c r="J21" s="188">
        <v>0</v>
      </c>
      <c r="L21" s="188">
        <v>0</v>
      </c>
      <c r="N21" s="188">
        <v>611</v>
      </c>
      <c r="P21" s="188">
        <v>611</v>
      </c>
      <c r="R21" s="188"/>
      <c r="T21" s="188"/>
      <c r="V21" s="188">
        <v>193</v>
      </c>
      <c r="X21" s="188">
        <v>193</v>
      </c>
      <c r="Z21" s="188">
        <v>0</v>
      </c>
      <c r="AB21" s="188">
        <v>0</v>
      </c>
      <c r="AD21" s="188">
        <v>397</v>
      </c>
      <c r="AF21" s="188">
        <v>397</v>
      </c>
      <c r="AH21" s="188">
        <v>0</v>
      </c>
      <c r="AJ21" s="188">
        <v>0</v>
      </c>
      <c r="AL21" s="188">
        <v>270</v>
      </c>
      <c r="AN21" s="188">
        <v>270</v>
      </c>
      <c r="AP21" s="188">
        <v>0</v>
      </c>
      <c r="AR21" s="188">
        <v>0</v>
      </c>
      <c r="AT21" s="188"/>
    </row>
    <row r="22" spans="2:46">
      <c r="B22" s="214"/>
      <c r="C22" s="214"/>
      <c r="D22" s="214"/>
      <c r="E22" s="214" t="s">
        <v>370</v>
      </c>
    </row>
    <row r="23" spans="2:46" ht="5.0999999999999996" customHeight="1">
      <c r="B23" s="214"/>
      <c r="C23" s="214"/>
      <c r="D23" s="214"/>
      <c r="E23" s="214"/>
    </row>
    <row r="24" spans="2:46" s="168" customFormat="1" ht="16.5" customHeight="1">
      <c r="B24" s="190"/>
      <c r="C24" s="190"/>
      <c r="D24" s="190" t="s">
        <v>371</v>
      </c>
      <c r="E24" s="190"/>
      <c r="F24" s="191">
        <f>F25</f>
        <v>7603</v>
      </c>
      <c r="H24" s="191">
        <f>H25</f>
        <v>7603</v>
      </c>
      <c r="J24" s="191">
        <f>J25</f>
        <v>17598</v>
      </c>
      <c r="L24" s="191">
        <f>L25</f>
        <v>17598</v>
      </c>
      <c r="N24" s="191">
        <f>N25</f>
        <v>12989</v>
      </c>
      <c r="P24" s="191">
        <f>P25</f>
        <v>12989</v>
      </c>
      <c r="R24" s="191">
        <v>5016</v>
      </c>
      <c r="T24" s="191">
        <v>5016</v>
      </c>
      <c r="V24" s="191">
        <v>14218</v>
      </c>
      <c r="X24" s="191">
        <v>14218</v>
      </c>
      <c r="Z24" s="191">
        <v>9231</v>
      </c>
      <c r="AB24" s="191">
        <v>9231</v>
      </c>
      <c r="AD24" s="191">
        <v>1519</v>
      </c>
      <c r="AF24" s="191">
        <v>1519</v>
      </c>
      <c r="AH24" s="191">
        <v>6095</v>
      </c>
      <c r="AJ24" s="191">
        <v>6095</v>
      </c>
      <c r="AL24" s="191">
        <v>1917</v>
      </c>
      <c r="AN24" s="191">
        <v>1917</v>
      </c>
      <c r="AP24" s="191">
        <v>4912</v>
      </c>
      <c r="AR24" s="191">
        <v>4912</v>
      </c>
      <c r="AT24" s="191"/>
    </row>
    <row r="25" spans="2:46" s="168" customFormat="1" ht="15.75" customHeight="1">
      <c r="B25" s="166"/>
      <c r="C25" s="166"/>
      <c r="D25" s="166"/>
      <c r="E25" s="193" t="s">
        <v>372</v>
      </c>
      <c r="F25" s="188">
        <v>7603</v>
      </c>
      <c r="H25" s="188">
        <v>7603</v>
      </c>
      <c r="J25" s="188">
        <v>17598</v>
      </c>
      <c r="L25" s="188">
        <v>17598</v>
      </c>
      <c r="N25" s="188">
        <v>12989</v>
      </c>
      <c r="P25" s="188">
        <v>12989</v>
      </c>
      <c r="R25" s="188">
        <v>5016</v>
      </c>
      <c r="T25" s="188">
        <v>5016</v>
      </c>
      <c r="V25" s="188">
        <v>14218</v>
      </c>
      <c r="X25" s="188">
        <v>14218</v>
      </c>
      <c r="Z25" s="188">
        <v>9231</v>
      </c>
      <c r="AB25" s="188">
        <v>9231</v>
      </c>
      <c r="AD25" s="188">
        <v>1519</v>
      </c>
      <c r="AF25" s="188">
        <v>1519</v>
      </c>
      <c r="AH25" s="188">
        <v>6095</v>
      </c>
      <c r="AJ25" s="188">
        <v>6095</v>
      </c>
      <c r="AL25" s="188">
        <v>1917</v>
      </c>
      <c r="AN25" s="188">
        <v>1917</v>
      </c>
      <c r="AP25" s="188">
        <v>4912</v>
      </c>
      <c r="AR25" s="188">
        <v>4912</v>
      </c>
      <c r="AT25" s="188"/>
    </row>
    <row r="26" spans="2:46" ht="5.0999999999999996" customHeight="1">
      <c r="B26" s="214"/>
      <c r="C26" s="214"/>
      <c r="D26" s="214"/>
      <c r="E26" s="214"/>
      <c r="F26" s="211"/>
      <c r="H26" s="211"/>
      <c r="J26" s="211"/>
      <c r="L26" s="211"/>
      <c r="N26" s="211"/>
      <c r="P26" s="211"/>
      <c r="R26" s="211"/>
      <c r="T26" s="211"/>
      <c r="V26" s="211"/>
      <c r="X26" s="211"/>
      <c r="Z26" s="211"/>
      <c r="AB26" s="211"/>
      <c r="AD26" s="211"/>
      <c r="AF26" s="211"/>
      <c r="AH26" s="211"/>
      <c r="AJ26" s="211"/>
      <c r="AL26" s="211"/>
      <c r="AN26" s="211"/>
      <c r="AP26" s="211"/>
      <c r="AR26" s="211"/>
      <c r="AT26" s="211"/>
    </row>
    <row r="27" spans="2:46" s="168" customFormat="1" ht="16.5" customHeight="1">
      <c r="B27" s="190"/>
      <c r="C27" s="190"/>
      <c r="D27" s="190" t="s">
        <v>373</v>
      </c>
      <c r="E27" s="190"/>
      <c r="F27" s="191">
        <f>F29</f>
        <v>248658</v>
      </c>
      <c r="H27" s="191">
        <f>H29</f>
        <v>248658</v>
      </c>
      <c r="J27" s="191">
        <f>J29</f>
        <v>189644</v>
      </c>
      <c r="L27" s="191">
        <f>L29</f>
        <v>189644</v>
      </c>
      <c r="N27" s="191">
        <f>N29</f>
        <v>103534</v>
      </c>
      <c r="P27" s="191">
        <f>P29</f>
        <v>103534</v>
      </c>
      <c r="R27" s="191">
        <v>49750</v>
      </c>
      <c r="T27" s="191">
        <v>49750</v>
      </c>
      <c r="V27" s="191">
        <v>0</v>
      </c>
      <c r="X27" s="191">
        <v>0</v>
      </c>
      <c r="Z27" s="191">
        <v>0</v>
      </c>
      <c r="AB27" s="191">
        <v>0</v>
      </c>
      <c r="AD27" s="191">
        <v>0</v>
      </c>
      <c r="AF27" s="191">
        <v>0</v>
      </c>
      <c r="AH27" s="191">
        <v>0</v>
      </c>
      <c r="AJ27" s="191">
        <v>0</v>
      </c>
      <c r="AL27" s="191">
        <v>0</v>
      </c>
      <c r="AN27" s="191">
        <v>0</v>
      </c>
      <c r="AP27" s="191">
        <v>0</v>
      </c>
      <c r="AR27" s="191">
        <v>0</v>
      </c>
      <c r="AT27" s="191"/>
    </row>
    <row r="28" spans="2:46" ht="15" hidden="1" customHeight="1">
      <c r="B28" s="210"/>
      <c r="C28" s="210"/>
      <c r="D28" s="210"/>
      <c r="E28" s="214" t="s">
        <v>374</v>
      </c>
      <c r="F28" s="216"/>
      <c r="H28" s="216"/>
      <c r="J28" s="216"/>
      <c r="L28" s="216"/>
      <c r="N28" s="216"/>
      <c r="P28" s="216"/>
      <c r="R28" s="216"/>
      <c r="T28" s="216"/>
      <c r="V28" s="216"/>
      <c r="X28" s="216"/>
      <c r="Z28" s="216"/>
      <c r="AB28" s="216"/>
      <c r="AD28" s="216"/>
      <c r="AF28" s="216"/>
      <c r="AH28" s="216"/>
      <c r="AJ28" s="216"/>
      <c r="AL28" s="216"/>
      <c r="AN28" s="216"/>
      <c r="AP28" s="216"/>
      <c r="AR28" s="216"/>
      <c r="AT28" s="216"/>
    </row>
    <row r="29" spans="2:46" s="168" customFormat="1" ht="15.75" customHeight="1">
      <c r="B29" s="166"/>
      <c r="C29" s="166"/>
      <c r="D29" s="166"/>
      <c r="E29" s="193" t="s">
        <v>375</v>
      </c>
      <c r="F29" s="188">
        <v>248658</v>
      </c>
      <c r="H29" s="188">
        <v>248658</v>
      </c>
      <c r="J29" s="188">
        <v>189644</v>
      </c>
      <c r="L29" s="188">
        <v>189644</v>
      </c>
      <c r="N29" s="188">
        <v>103534</v>
      </c>
      <c r="P29" s="188">
        <v>103534</v>
      </c>
      <c r="R29" s="188">
        <v>49750</v>
      </c>
      <c r="T29" s="188">
        <v>49750</v>
      </c>
      <c r="V29" s="188">
        <v>0</v>
      </c>
      <c r="X29" s="188">
        <v>0</v>
      </c>
      <c r="Z29" s="188">
        <v>0</v>
      </c>
      <c r="AB29" s="188">
        <v>0</v>
      </c>
      <c r="AD29" s="188">
        <v>0</v>
      </c>
      <c r="AF29" s="188">
        <v>0</v>
      </c>
      <c r="AH29" s="188">
        <v>0</v>
      </c>
      <c r="AJ29" s="188">
        <v>0</v>
      </c>
      <c r="AL29" s="188">
        <v>0</v>
      </c>
      <c r="AN29" s="188">
        <v>0</v>
      </c>
      <c r="AP29" s="188">
        <v>0</v>
      </c>
      <c r="AR29" s="188">
        <v>0</v>
      </c>
      <c r="AT29" s="188"/>
    </row>
    <row r="30" spans="2:46" ht="5.0999999999999996" customHeight="1">
      <c r="B30" s="214"/>
      <c r="C30" s="214"/>
      <c r="D30" s="214"/>
      <c r="E30" s="214"/>
      <c r="F30" s="211"/>
      <c r="H30" s="211"/>
      <c r="J30" s="211"/>
      <c r="L30" s="211"/>
      <c r="N30" s="211"/>
      <c r="P30" s="211"/>
      <c r="R30" s="211"/>
      <c r="T30" s="211"/>
      <c r="V30" s="211"/>
      <c r="X30" s="211"/>
      <c r="Z30" s="211"/>
      <c r="AB30" s="211"/>
      <c r="AD30" s="211"/>
      <c r="AF30" s="211"/>
      <c r="AH30" s="211"/>
      <c r="AJ30" s="211"/>
      <c r="AL30" s="211"/>
      <c r="AN30" s="211"/>
      <c r="AP30" s="211"/>
      <c r="AR30" s="211"/>
      <c r="AT30" s="211"/>
    </row>
    <row r="31" spans="2:46" s="168" customFormat="1" ht="16.5" customHeight="1">
      <c r="B31" s="190"/>
      <c r="C31" s="190"/>
      <c r="D31" s="190" t="s">
        <v>376</v>
      </c>
      <c r="E31" s="190"/>
      <c r="F31" s="191">
        <f>SUM(F32:F33)</f>
        <v>103218</v>
      </c>
      <c r="H31" s="191">
        <f>SUM(H32:H33)</f>
        <v>103218</v>
      </c>
      <c r="J31" s="191">
        <f>SUM(J32:J33)</f>
        <v>83039</v>
      </c>
      <c r="L31" s="191">
        <f>SUM(L32:L33)</f>
        <v>83039</v>
      </c>
      <c r="N31" s="191">
        <f>SUM(N32:N33)</f>
        <v>88800</v>
      </c>
      <c r="P31" s="191">
        <f>SUM(P32:P33)</f>
        <v>88800</v>
      </c>
      <c r="R31" s="191">
        <v>67903</v>
      </c>
      <c r="T31" s="191">
        <v>67903</v>
      </c>
      <c r="V31" s="191">
        <v>27287</v>
      </c>
      <c r="X31" s="191">
        <v>27287</v>
      </c>
      <c r="Z31" s="191">
        <v>19458</v>
      </c>
      <c r="AB31" s="191">
        <v>19458</v>
      </c>
      <c r="AD31" s="191">
        <v>11682</v>
      </c>
      <c r="AF31" s="191">
        <v>11682</v>
      </c>
      <c r="AH31" s="191">
        <v>5229</v>
      </c>
      <c r="AJ31" s="191">
        <v>5229</v>
      </c>
      <c r="AL31" s="191">
        <v>1770</v>
      </c>
      <c r="AN31" s="191">
        <v>1770</v>
      </c>
      <c r="AP31" s="191">
        <v>1271</v>
      </c>
      <c r="AR31" s="191">
        <v>1271</v>
      </c>
      <c r="AT31" s="191"/>
    </row>
    <row r="32" spans="2:46" s="168" customFormat="1" ht="15.75" customHeight="1">
      <c r="B32" s="166"/>
      <c r="C32" s="166"/>
      <c r="D32" s="166"/>
      <c r="E32" s="193" t="s">
        <v>377</v>
      </c>
      <c r="F32" s="188">
        <v>57634</v>
      </c>
      <c r="H32" s="188">
        <v>57634</v>
      </c>
      <c r="J32" s="188">
        <v>43874</v>
      </c>
      <c r="L32" s="188">
        <v>43874</v>
      </c>
      <c r="N32" s="188">
        <v>55520</v>
      </c>
      <c r="P32" s="188">
        <v>55520</v>
      </c>
      <c r="R32" s="188">
        <v>41371</v>
      </c>
      <c r="T32" s="188">
        <v>41371</v>
      </c>
      <c r="V32" s="188">
        <v>7140</v>
      </c>
      <c r="X32" s="188">
        <v>7140</v>
      </c>
      <c r="Z32" s="188">
        <v>4828</v>
      </c>
      <c r="AB32" s="188">
        <v>4828</v>
      </c>
      <c r="AD32" s="188">
        <v>2861</v>
      </c>
      <c r="AF32" s="188">
        <v>2861</v>
      </c>
      <c r="AH32" s="188">
        <v>1375</v>
      </c>
      <c r="AJ32" s="188">
        <v>1375</v>
      </c>
      <c r="AL32" s="188">
        <v>289</v>
      </c>
      <c r="AN32" s="188">
        <v>289</v>
      </c>
      <c r="AP32" s="188">
        <v>0</v>
      </c>
      <c r="AR32" s="188">
        <v>0</v>
      </c>
      <c r="AT32" s="188"/>
    </row>
    <row r="33" spans="2:46" s="168" customFormat="1" ht="15.75" customHeight="1">
      <c r="B33" s="166"/>
      <c r="C33" s="166"/>
      <c r="D33" s="166"/>
      <c r="E33" s="193" t="s">
        <v>378</v>
      </c>
      <c r="F33" s="188">
        <v>45584</v>
      </c>
      <c r="H33" s="188">
        <v>45584</v>
      </c>
      <c r="J33" s="188">
        <v>39165</v>
      </c>
      <c r="L33" s="188">
        <v>39165</v>
      </c>
      <c r="N33" s="188">
        <v>33280</v>
      </c>
      <c r="P33" s="188">
        <v>33280</v>
      </c>
      <c r="R33" s="188">
        <v>26532</v>
      </c>
      <c r="T33" s="188">
        <v>26532</v>
      </c>
      <c r="V33" s="188">
        <v>20147</v>
      </c>
      <c r="X33" s="188">
        <v>20147</v>
      </c>
      <c r="Z33" s="188">
        <v>14630</v>
      </c>
      <c r="AB33" s="188">
        <v>14630</v>
      </c>
      <c r="AD33" s="188">
        <v>8821</v>
      </c>
      <c r="AF33" s="188">
        <v>8821</v>
      </c>
      <c r="AH33" s="188">
        <v>3854</v>
      </c>
      <c r="AJ33" s="188">
        <v>3854</v>
      </c>
      <c r="AL33" s="188">
        <v>1481</v>
      </c>
      <c r="AN33" s="188">
        <v>1481</v>
      </c>
      <c r="AP33" s="188">
        <v>1271</v>
      </c>
      <c r="AR33" s="188">
        <v>1271</v>
      </c>
      <c r="AT33" s="188"/>
    </row>
    <row r="34" spans="2:46">
      <c r="B34" s="214"/>
      <c r="C34" s="214"/>
      <c r="D34" s="214"/>
      <c r="E34" s="214" t="s">
        <v>379</v>
      </c>
      <c r="F34" s="216"/>
      <c r="H34" s="216"/>
      <c r="J34" s="216"/>
      <c r="L34" s="216"/>
      <c r="N34" s="216"/>
      <c r="P34" s="216"/>
      <c r="R34" s="216"/>
      <c r="T34" s="216"/>
      <c r="V34" s="216"/>
      <c r="X34" s="216"/>
      <c r="Z34" s="216"/>
      <c r="AB34" s="216"/>
      <c r="AD34" s="216"/>
      <c r="AF34" s="216"/>
      <c r="AH34" s="216"/>
      <c r="AJ34" s="216"/>
      <c r="AL34" s="216"/>
      <c r="AN34" s="216"/>
      <c r="AP34" s="216"/>
      <c r="AR34" s="216"/>
      <c r="AT34" s="216"/>
    </row>
    <row r="35" spans="2:46" ht="5.0999999999999996" customHeight="1">
      <c r="B35" s="214"/>
      <c r="C35" s="214"/>
      <c r="D35" s="214"/>
      <c r="E35" s="214"/>
      <c r="F35" s="211"/>
      <c r="H35" s="211"/>
      <c r="J35" s="211"/>
      <c r="L35" s="211"/>
      <c r="N35" s="211"/>
      <c r="P35" s="211"/>
      <c r="R35" s="211"/>
      <c r="T35" s="211"/>
      <c r="V35" s="211"/>
      <c r="X35" s="211"/>
      <c r="Z35" s="211"/>
      <c r="AB35" s="211"/>
      <c r="AD35" s="211"/>
      <c r="AF35" s="211"/>
      <c r="AH35" s="211"/>
      <c r="AJ35" s="211"/>
      <c r="AL35" s="211"/>
      <c r="AN35" s="211"/>
      <c r="AP35" s="211"/>
      <c r="AR35" s="211"/>
      <c r="AT35" s="211"/>
    </row>
    <row r="36" spans="2:46" s="168" customFormat="1" ht="3.75" customHeight="1">
      <c r="B36" s="166"/>
      <c r="C36" s="166"/>
      <c r="D36" s="166"/>
      <c r="E36" s="166"/>
      <c r="F36" s="166"/>
      <c r="G36" s="193"/>
      <c r="H36" s="188"/>
      <c r="J36" s="188"/>
      <c r="L36" s="188"/>
      <c r="N36" s="188"/>
      <c r="P36" s="188"/>
      <c r="R36" s="188"/>
      <c r="T36" s="188"/>
      <c r="V36" s="188"/>
      <c r="X36" s="188"/>
      <c r="Z36" s="188"/>
      <c r="AB36" s="188"/>
      <c r="AD36" s="188"/>
      <c r="AF36" s="188"/>
      <c r="AH36" s="188">
        <v>0</v>
      </c>
      <c r="AJ36" s="188">
        <v>0</v>
      </c>
      <c r="AL36" s="188">
        <v>0</v>
      </c>
      <c r="AN36" s="188">
        <v>0</v>
      </c>
      <c r="AP36" s="188">
        <v>0</v>
      </c>
      <c r="AR36" s="188">
        <v>0</v>
      </c>
      <c r="AT36" s="188"/>
    </row>
    <row r="37" spans="2:46" s="168" customFormat="1" ht="16.5" customHeight="1">
      <c r="B37" s="190"/>
      <c r="C37" s="190"/>
      <c r="D37" s="190" t="s">
        <v>380</v>
      </c>
      <c r="E37" s="190"/>
      <c r="F37" s="191">
        <f>SUM(F40:F44)</f>
        <v>134000</v>
      </c>
      <c r="H37" s="191">
        <f>SUM(H40:H44)</f>
        <v>133192</v>
      </c>
      <c r="J37" s="191">
        <f>SUM(J40:J44)</f>
        <v>157237</v>
      </c>
      <c r="L37" s="191">
        <f>SUM(L40:L44)</f>
        <v>156582</v>
      </c>
      <c r="N37" s="191">
        <f>SUM(N40:N44)</f>
        <v>161804</v>
      </c>
      <c r="P37" s="191">
        <f>SUM(P40:P44)</f>
        <v>161176</v>
      </c>
      <c r="R37" s="191">
        <v>129219</v>
      </c>
      <c r="T37" s="191">
        <v>127472</v>
      </c>
      <c r="V37" s="191">
        <f>SUM(V40:V44)</f>
        <v>183306</v>
      </c>
      <c r="X37" s="191">
        <f>SUM(X40:X44)</f>
        <v>181046</v>
      </c>
      <c r="Z37" s="191">
        <v>152382</v>
      </c>
      <c r="AB37" s="191">
        <v>145596</v>
      </c>
      <c r="AD37" s="191">
        <f>SUM(AD38:AD45)</f>
        <v>169450</v>
      </c>
      <c r="AF37" s="191">
        <f>SUM(AF38:AF45)</f>
        <v>168683</v>
      </c>
      <c r="AH37" s="191">
        <f>SUM(AH38:AH45)</f>
        <v>184981</v>
      </c>
      <c r="AJ37" s="191">
        <f>SUM(AJ38:AJ45)</f>
        <v>184473</v>
      </c>
      <c r="AL37" s="191">
        <f>SUM(AL38:AL45)</f>
        <v>172048</v>
      </c>
      <c r="AN37" s="191">
        <f>SUM(AN38:AN45)</f>
        <v>171765</v>
      </c>
      <c r="AP37" s="191">
        <f>SUM(AP38:AP45)</f>
        <v>17392</v>
      </c>
      <c r="AR37" s="191">
        <f>SUM(AR38:AR45)</f>
        <v>16406</v>
      </c>
      <c r="AT37" s="191"/>
    </row>
    <row r="38" spans="2:46" s="168" customFormat="1" ht="15.75" customHeight="1">
      <c r="B38" s="166"/>
      <c r="C38" s="166"/>
      <c r="D38" s="166"/>
      <c r="E38" s="193" t="s">
        <v>323</v>
      </c>
      <c r="F38" s="188">
        <v>14888</v>
      </c>
      <c r="H38" s="188">
        <v>14888</v>
      </c>
      <c r="J38" s="188">
        <v>30074</v>
      </c>
      <c r="L38" s="188">
        <v>30074</v>
      </c>
      <c r="N38" s="188">
        <v>31166</v>
      </c>
      <c r="P38" s="188">
        <v>31166</v>
      </c>
      <c r="R38" s="188">
        <v>7955</v>
      </c>
      <c r="T38" s="188">
        <v>7955</v>
      </c>
      <c r="V38" s="188">
        <v>6242</v>
      </c>
      <c r="X38" s="188">
        <v>6242</v>
      </c>
      <c r="Z38" s="188">
        <v>7159</v>
      </c>
      <c r="AB38" s="188">
        <v>7159</v>
      </c>
      <c r="AD38" s="188">
        <v>3481</v>
      </c>
      <c r="AF38" s="188">
        <v>3481</v>
      </c>
      <c r="AH38" s="188">
        <v>2721</v>
      </c>
      <c r="AJ38" s="188">
        <v>2721</v>
      </c>
      <c r="AL38" s="188">
        <v>3171</v>
      </c>
      <c r="AN38" s="188">
        <v>3171</v>
      </c>
      <c r="AP38" s="188">
        <v>30</v>
      </c>
      <c r="AR38" s="188">
        <v>30</v>
      </c>
      <c r="AT38" s="188"/>
    </row>
    <row r="39" spans="2:46" s="168" customFormat="1" ht="15.75" customHeight="1">
      <c r="B39" s="166"/>
      <c r="C39" s="166"/>
      <c r="D39" s="166"/>
      <c r="E39" s="193" t="s">
        <v>385</v>
      </c>
      <c r="F39" s="188">
        <v>649</v>
      </c>
      <c r="H39" s="188">
        <v>649</v>
      </c>
      <c r="J39" s="188">
        <v>845</v>
      </c>
      <c r="L39" s="188">
        <v>845</v>
      </c>
      <c r="N39" s="188">
        <v>136</v>
      </c>
      <c r="P39" s="188">
        <v>136</v>
      </c>
      <c r="R39" s="188">
        <v>775</v>
      </c>
      <c r="T39" s="188">
        <v>775</v>
      </c>
      <c r="V39" s="188">
        <v>118</v>
      </c>
      <c r="X39" s="188">
        <v>118</v>
      </c>
      <c r="Z39" s="188">
        <v>183</v>
      </c>
      <c r="AB39" s="188">
        <v>183</v>
      </c>
      <c r="AD39" s="188">
        <v>48</v>
      </c>
      <c r="AF39" s="188">
        <v>48</v>
      </c>
      <c r="AH39" s="188">
        <v>71</v>
      </c>
      <c r="AJ39" s="188">
        <v>71</v>
      </c>
      <c r="AL39" s="188">
        <v>64</v>
      </c>
      <c r="AN39" s="188">
        <v>64</v>
      </c>
      <c r="AP39" s="188">
        <v>84</v>
      </c>
      <c r="AR39" s="188">
        <v>84</v>
      </c>
      <c r="AT39" s="188"/>
    </row>
    <row r="40" spans="2:46" s="168" customFormat="1" ht="15.75" customHeight="1">
      <c r="B40" s="166"/>
      <c r="C40" s="166"/>
      <c r="D40" s="166"/>
      <c r="E40" s="193" t="s">
        <v>381</v>
      </c>
      <c r="F40" s="188">
        <v>11158</v>
      </c>
      <c r="H40" s="188">
        <v>11158</v>
      </c>
      <c r="J40" s="188">
        <v>6323</v>
      </c>
      <c r="L40" s="188">
        <v>6323</v>
      </c>
      <c r="N40" s="188">
        <v>23832</v>
      </c>
      <c r="P40" s="188">
        <v>23832</v>
      </c>
      <c r="R40" s="188">
        <v>17054</v>
      </c>
      <c r="T40" s="188">
        <v>17054</v>
      </c>
      <c r="V40" s="188">
        <v>3876</v>
      </c>
      <c r="X40" s="188">
        <v>3876</v>
      </c>
      <c r="Z40" s="188">
        <v>3787</v>
      </c>
      <c r="AB40" s="188">
        <v>3787</v>
      </c>
      <c r="AD40" s="188">
        <v>10163</v>
      </c>
      <c r="AF40" s="188">
        <v>10163</v>
      </c>
      <c r="AH40" s="188">
        <v>397</v>
      </c>
      <c r="AJ40" s="188">
        <v>397</v>
      </c>
      <c r="AL40" s="188">
        <v>3552</v>
      </c>
      <c r="AN40" s="188">
        <v>3552</v>
      </c>
      <c r="AP40" s="188">
        <v>7842</v>
      </c>
      <c r="AR40" s="188">
        <v>7842</v>
      </c>
      <c r="AT40" s="188"/>
    </row>
    <row r="41" spans="2:46" s="168" customFormat="1" ht="15.75" customHeight="1">
      <c r="B41" s="166"/>
      <c r="C41" s="166"/>
      <c r="D41" s="166"/>
      <c r="E41" s="193" t="s">
        <v>384</v>
      </c>
      <c r="F41" s="188">
        <v>3226</v>
      </c>
      <c r="H41" s="188">
        <v>3226</v>
      </c>
      <c r="J41" s="188">
        <v>4444</v>
      </c>
      <c r="L41" s="188">
        <v>4444</v>
      </c>
      <c r="N41" s="188">
        <v>4219</v>
      </c>
      <c r="P41" s="188">
        <v>4219</v>
      </c>
      <c r="R41" s="188">
        <v>5221</v>
      </c>
      <c r="T41" s="188">
        <v>5221</v>
      </c>
      <c r="V41" s="188">
        <v>6120</v>
      </c>
      <c r="X41" s="188">
        <v>6120</v>
      </c>
      <c r="Z41" s="188">
        <v>6960</v>
      </c>
      <c r="AB41" s="188">
        <v>6960</v>
      </c>
      <c r="AD41" s="188">
        <v>5925</v>
      </c>
      <c r="AF41" s="188">
        <v>5925</v>
      </c>
      <c r="AH41" s="188">
        <v>8853</v>
      </c>
      <c r="AJ41" s="188">
        <v>8853</v>
      </c>
      <c r="AL41" s="188">
        <v>11295</v>
      </c>
      <c r="AN41" s="188">
        <v>11295</v>
      </c>
      <c r="AP41" s="188">
        <v>770</v>
      </c>
      <c r="AR41" s="188">
        <v>770</v>
      </c>
      <c r="AT41" s="188"/>
    </row>
    <row r="42" spans="2:46" s="168" customFormat="1" ht="15.75" customHeight="1">
      <c r="B42" s="166"/>
      <c r="C42" s="166"/>
      <c r="D42" s="166"/>
      <c r="E42" s="193" t="s">
        <v>383</v>
      </c>
      <c r="F42" s="188">
        <v>12428</v>
      </c>
      <c r="H42" s="188">
        <v>11877</v>
      </c>
      <c r="J42" s="188">
        <v>10807</v>
      </c>
      <c r="L42" s="188">
        <v>10324</v>
      </c>
      <c r="M42" s="178"/>
      <c r="N42" s="188">
        <v>7054</v>
      </c>
      <c r="P42" s="188">
        <v>6711</v>
      </c>
      <c r="Q42" s="178"/>
      <c r="R42" s="188">
        <v>7631</v>
      </c>
      <c r="T42" s="188">
        <v>6763</v>
      </c>
      <c r="U42" s="178"/>
      <c r="V42" s="188">
        <v>11305</v>
      </c>
      <c r="W42" s="178"/>
      <c r="X42" s="188">
        <v>9972</v>
      </c>
      <c r="Y42" s="178"/>
      <c r="Z42" s="188">
        <v>8753</v>
      </c>
      <c r="AA42" s="178"/>
      <c r="AB42" s="188">
        <v>7234</v>
      </c>
      <c r="AC42" s="178"/>
      <c r="AD42" s="188">
        <v>7088</v>
      </c>
      <c r="AE42" s="178"/>
      <c r="AF42" s="188">
        <v>6473</v>
      </c>
      <c r="AG42" s="178"/>
      <c r="AH42" s="188">
        <v>6660</v>
      </c>
      <c r="AI42" s="178"/>
      <c r="AJ42" s="188">
        <v>6208</v>
      </c>
      <c r="AK42" s="178"/>
      <c r="AL42" s="188">
        <v>5980</v>
      </c>
      <c r="AM42" s="178"/>
      <c r="AN42" s="188">
        <v>5768</v>
      </c>
      <c r="AO42" s="178"/>
      <c r="AP42" s="188">
        <v>3204</v>
      </c>
      <c r="AQ42" s="178"/>
      <c r="AR42" s="188">
        <v>2206</v>
      </c>
      <c r="AS42" s="178"/>
      <c r="AT42" s="188"/>
    </row>
    <row r="43" spans="2:46" s="168" customFormat="1" ht="15.75" customHeight="1">
      <c r="B43" s="166"/>
      <c r="C43" s="166"/>
      <c r="D43" s="166"/>
      <c r="E43" s="193" t="s">
        <v>382</v>
      </c>
      <c r="F43" s="188">
        <v>86002</v>
      </c>
      <c r="H43" s="188">
        <v>86002</v>
      </c>
      <c r="J43" s="188">
        <v>93908</v>
      </c>
      <c r="L43" s="188">
        <v>93908</v>
      </c>
      <c r="N43" s="188">
        <v>90247</v>
      </c>
      <c r="P43" s="188">
        <v>90247</v>
      </c>
      <c r="R43" s="188">
        <v>74599</v>
      </c>
      <c r="T43" s="188">
        <v>74599</v>
      </c>
      <c r="V43" s="188">
        <v>141728</v>
      </c>
      <c r="X43" s="188">
        <v>141728</v>
      </c>
      <c r="Z43" s="188">
        <v>99998</v>
      </c>
      <c r="AB43" s="188">
        <v>99998</v>
      </c>
      <c r="AD43" s="188">
        <v>128041</v>
      </c>
      <c r="AF43" s="188">
        <v>128041</v>
      </c>
      <c r="AH43" s="188">
        <v>137970</v>
      </c>
      <c r="AJ43" s="188">
        <v>137971</v>
      </c>
      <c r="AL43" s="188">
        <v>131938</v>
      </c>
      <c r="AN43" s="188">
        <v>131938</v>
      </c>
      <c r="AP43" s="188">
        <v>356</v>
      </c>
      <c r="AR43" s="188">
        <v>356</v>
      </c>
      <c r="AT43" s="188"/>
    </row>
    <row r="44" spans="2:46" s="168" customFormat="1" ht="15.75" customHeight="1">
      <c r="B44" s="166"/>
      <c r="C44" s="166"/>
      <c r="D44" s="166"/>
      <c r="E44" s="193" t="s">
        <v>386</v>
      </c>
      <c r="F44" s="188">
        <v>21186</v>
      </c>
      <c r="H44" s="188">
        <v>20929</v>
      </c>
      <c r="J44" s="188">
        <v>41755</v>
      </c>
      <c r="L44" s="188">
        <v>41583</v>
      </c>
      <c r="N44" s="188">
        <v>36452</v>
      </c>
      <c r="P44" s="188">
        <v>36167</v>
      </c>
      <c r="R44" s="188">
        <v>23939</v>
      </c>
      <c r="T44" s="188">
        <v>23060</v>
      </c>
      <c r="V44" s="188">
        <v>20277</v>
      </c>
      <c r="X44" s="188">
        <v>19350</v>
      </c>
      <c r="Z44" s="188">
        <v>25542</v>
      </c>
      <c r="AB44" s="188">
        <v>20275</v>
      </c>
      <c r="AD44" s="188">
        <v>14704</v>
      </c>
      <c r="AF44" s="188">
        <v>14552</v>
      </c>
      <c r="AH44" s="188">
        <v>28309</v>
      </c>
      <c r="AJ44" s="188">
        <v>28252</v>
      </c>
      <c r="AL44" s="188">
        <v>16048</v>
      </c>
      <c r="AN44" s="188">
        <v>15977</v>
      </c>
      <c r="AP44" s="188">
        <v>5106</v>
      </c>
      <c r="AR44" s="188">
        <v>5118</v>
      </c>
      <c r="AT44" s="188"/>
    </row>
    <row r="45" spans="2:46" ht="5.0999999999999996" customHeight="1">
      <c r="B45" s="210"/>
      <c r="C45" s="210"/>
      <c r="D45" s="214"/>
      <c r="E45" s="214"/>
      <c r="F45" s="211"/>
      <c r="H45" s="211"/>
      <c r="J45" s="211"/>
      <c r="L45" s="211"/>
      <c r="N45" s="211"/>
      <c r="P45" s="211"/>
      <c r="R45" s="211"/>
      <c r="T45" s="211"/>
      <c r="V45" s="211"/>
      <c r="X45" s="211"/>
      <c r="Z45" s="211"/>
      <c r="AB45" s="211"/>
      <c r="AD45" s="211"/>
      <c r="AF45" s="211"/>
      <c r="AH45" s="211"/>
      <c r="AJ45" s="211"/>
      <c r="AL45" s="211"/>
      <c r="AN45" s="211"/>
      <c r="AP45" s="211"/>
      <c r="AR45" s="211"/>
      <c r="AT45" s="211"/>
    </row>
    <row r="46" spans="2:46" s="178" customFormat="1" ht="18" customHeight="1" thickBot="1">
      <c r="B46" s="184"/>
      <c r="C46" s="184" t="s">
        <v>387</v>
      </c>
      <c r="D46" s="184"/>
      <c r="E46" s="184"/>
      <c r="F46" s="185">
        <f>F51+F55+F58+F62+F69+F48</f>
        <v>1460613</v>
      </c>
      <c r="H46" s="185">
        <f>H51+H55+H58+H62+H69+H48</f>
        <v>1460612</v>
      </c>
      <c r="J46" s="185">
        <f>J51+J55+J58+J62+J69+J48</f>
        <v>940409</v>
      </c>
      <c r="L46" s="185">
        <f>L51+L55+L58+L62+L69+L48</f>
        <v>940409</v>
      </c>
      <c r="M46" s="168"/>
      <c r="N46" s="185">
        <f>N51+N55+N58+N62+N69+N48</f>
        <v>1128817</v>
      </c>
      <c r="P46" s="185">
        <f>P51+P55+P58+P62+P69+P48</f>
        <v>1129072</v>
      </c>
      <c r="Q46" s="168"/>
      <c r="R46" s="185">
        <f>R51+R55+R58+R62+R69+R48</f>
        <v>1408700</v>
      </c>
      <c r="T46" s="185">
        <f>T51+T55+T58+T62+T69+T48</f>
        <v>1409105</v>
      </c>
      <c r="U46" s="168"/>
      <c r="V46" s="185">
        <f>V51+V55+V58+V62+V69+V48</f>
        <v>1168408</v>
      </c>
      <c r="W46" s="168"/>
      <c r="X46" s="185">
        <f>X51+X55+X58+X62+X69+X48</f>
        <v>1174308</v>
      </c>
      <c r="Y46" s="168"/>
      <c r="Z46" s="185">
        <v>717779</v>
      </c>
      <c r="AA46" s="168"/>
      <c r="AB46" s="185">
        <v>719380</v>
      </c>
      <c r="AC46" s="168"/>
      <c r="AD46" s="185">
        <v>905982</v>
      </c>
      <c r="AE46" s="168"/>
      <c r="AF46" s="185">
        <v>907339</v>
      </c>
      <c r="AG46" s="168"/>
      <c r="AH46" s="185">
        <v>1123700</v>
      </c>
      <c r="AI46" s="168"/>
      <c r="AJ46" s="185">
        <v>1124623</v>
      </c>
      <c r="AK46" s="168"/>
      <c r="AL46" s="185">
        <v>1146965</v>
      </c>
      <c r="AM46" s="168"/>
      <c r="AN46" s="185">
        <v>1147499</v>
      </c>
      <c r="AO46" s="168"/>
      <c r="AP46" s="185">
        <v>1175885</v>
      </c>
      <c r="AQ46" s="168"/>
      <c r="AR46" s="185">
        <v>1176102</v>
      </c>
      <c r="AS46" s="168"/>
      <c r="AT46" s="185"/>
    </row>
    <row r="47" spans="2:46" ht="5.0999999999999996" customHeight="1">
      <c r="B47" s="214"/>
      <c r="C47" s="214"/>
      <c r="D47" s="210"/>
      <c r="E47" s="210"/>
      <c r="F47" s="211"/>
      <c r="H47" s="211"/>
      <c r="J47" s="211"/>
      <c r="L47" s="211"/>
      <c r="N47" s="211"/>
      <c r="P47" s="211"/>
      <c r="R47" s="211"/>
      <c r="T47" s="211"/>
      <c r="V47" s="211"/>
      <c r="X47" s="211"/>
      <c r="Z47" s="211"/>
      <c r="AB47" s="211"/>
      <c r="AD47" s="211"/>
      <c r="AF47" s="211"/>
      <c r="AH47" s="211"/>
      <c r="AJ47" s="211"/>
      <c r="AL47" s="211"/>
      <c r="AN47" s="211"/>
      <c r="AP47" s="211"/>
      <c r="AR47" s="211"/>
      <c r="AT47" s="211"/>
    </row>
    <row r="48" spans="2:46" s="168" customFormat="1" ht="16.5" customHeight="1">
      <c r="B48" s="190"/>
      <c r="C48" s="190"/>
      <c r="D48" s="190" t="s">
        <v>451</v>
      </c>
      <c r="E48" s="190"/>
      <c r="F48" s="191"/>
      <c r="H48" s="191"/>
      <c r="J48" s="191"/>
      <c r="L48" s="191"/>
      <c r="N48" s="191">
        <f>N49</f>
        <v>201</v>
      </c>
      <c r="P48" s="191">
        <f>P49</f>
        <v>201</v>
      </c>
      <c r="R48" s="191">
        <v>0</v>
      </c>
      <c r="T48" s="191">
        <v>0</v>
      </c>
      <c r="V48" s="191">
        <v>1229</v>
      </c>
      <c r="X48" s="191">
        <v>1229</v>
      </c>
      <c r="Z48" s="191">
        <v>0</v>
      </c>
      <c r="AB48" s="191">
        <v>0</v>
      </c>
      <c r="AD48" s="191">
        <v>0</v>
      </c>
      <c r="AF48" s="191">
        <v>0</v>
      </c>
      <c r="AH48" s="191">
        <v>0</v>
      </c>
      <c r="AJ48" s="191">
        <v>0</v>
      </c>
      <c r="AL48" s="191">
        <v>0</v>
      </c>
      <c r="AN48" s="191">
        <v>0</v>
      </c>
      <c r="AP48" s="191">
        <v>0</v>
      </c>
      <c r="AR48" s="191">
        <v>0</v>
      </c>
      <c r="AT48" s="191"/>
    </row>
    <row r="49" spans="2:46" s="168" customFormat="1" ht="15.75" customHeight="1">
      <c r="B49" s="166"/>
      <c r="C49" s="166"/>
      <c r="D49" s="166"/>
      <c r="E49" s="193" t="s">
        <v>452</v>
      </c>
      <c r="F49" s="188"/>
      <c r="H49" s="188"/>
      <c r="J49" s="188"/>
      <c r="L49" s="188"/>
      <c r="N49" s="188">
        <v>201</v>
      </c>
      <c r="P49" s="188">
        <v>201</v>
      </c>
      <c r="R49" s="188"/>
      <c r="T49" s="188"/>
      <c r="V49" s="188"/>
      <c r="X49" s="188"/>
      <c r="Z49" s="188"/>
      <c r="AB49" s="188"/>
      <c r="AD49" s="188"/>
      <c r="AF49" s="188"/>
      <c r="AH49" s="188"/>
      <c r="AJ49" s="188"/>
      <c r="AL49" s="188"/>
      <c r="AN49" s="188"/>
      <c r="AP49" s="188"/>
      <c r="AR49" s="188"/>
      <c r="AT49" s="188"/>
    </row>
    <row r="50" spans="2:46" ht="5.0999999999999996" customHeight="1">
      <c r="B50" s="214"/>
      <c r="C50" s="214"/>
      <c r="D50" s="210"/>
      <c r="E50" s="210"/>
      <c r="F50" s="211"/>
      <c r="H50" s="211"/>
      <c r="J50" s="211"/>
      <c r="L50" s="211"/>
      <c r="N50" s="211"/>
      <c r="P50" s="211"/>
      <c r="R50" s="211"/>
      <c r="T50" s="211"/>
      <c r="V50" s="211"/>
      <c r="X50" s="211"/>
      <c r="Z50" s="211"/>
      <c r="AB50" s="211"/>
      <c r="AD50" s="211"/>
      <c r="AF50" s="211"/>
      <c r="AH50" s="211"/>
      <c r="AJ50" s="211"/>
      <c r="AL50" s="211"/>
      <c r="AN50" s="211"/>
      <c r="AP50" s="211"/>
      <c r="AR50" s="211"/>
      <c r="AT50" s="211"/>
    </row>
    <row r="51" spans="2:46" s="168" customFormat="1" ht="16.5" customHeight="1">
      <c r="B51" s="190"/>
      <c r="C51" s="190"/>
      <c r="D51" s="190" t="s">
        <v>360</v>
      </c>
      <c r="E51" s="190"/>
      <c r="F51" s="191">
        <f>SUM(F52:F53)</f>
        <v>1168189</v>
      </c>
      <c r="H51" s="191">
        <f>SUM(H52:H53)</f>
        <v>1168189</v>
      </c>
      <c r="J51" s="191">
        <f>SUM(J52:J53)</f>
        <v>704113</v>
      </c>
      <c r="L51" s="191">
        <f>SUM(L52:L53)</f>
        <v>704113</v>
      </c>
      <c r="N51" s="191">
        <f>SUM(N52:N53)</f>
        <v>856689</v>
      </c>
      <c r="P51" s="191">
        <f>SUM(P52:P53)</f>
        <v>856944</v>
      </c>
      <c r="R51" s="191">
        <v>1210783</v>
      </c>
      <c r="T51" s="191">
        <v>1211187</v>
      </c>
      <c r="V51" s="191">
        <v>943233</v>
      </c>
      <c r="X51" s="191">
        <v>949133</v>
      </c>
      <c r="Z51" s="191">
        <v>488582</v>
      </c>
      <c r="AB51" s="191">
        <v>490183</v>
      </c>
      <c r="AD51" s="191">
        <v>715337</v>
      </c>
      <c r="AF51" s="191">
        <v>716694</v>
      </c>
      <c r="AH51" s="191">
        <v>959686</v>
      </c>
      <c r="AJ51" s="191">
        <v>960609</v>
      </c>
      <c r="AL51" s="191">
        <v>1013851</v>
      </c>
      <c r="AN51" s="191">
        <v>1014385</v>
      </c>
      <c r="AP51" s="191">
        <v>1081090</v>
      </c>
      <c r="AR51" s="191">
        <v>1081307</v>
      </c>
      <c r="AT51" s="191"/>
    </row>
    <row r="52" spans="2:46" s="168" customFormat="1" ht="15.75" customHeight="1">
      <c r="B52" s="166"/>
      <c r="C52" s="166"/>
      <c r="D52" s="166"/>
      <c r="E52" s="193" t="s">
        <v>362</v>
      </c>
      <c r="F52" s="188">
        <v>0</v>
      </c>
      <c r="H52" s="188">
        <v>0</v>
      </c>
      <c r="J52" s="188">
        <v>0</v>
      </c>
      <c r="L52" s="188">
        <v>0</v>
      </c>
      <c r="N52" s="188"/>
      <c r="P52" s="188"/>
      <c r="R52" s="188"/>
      <c r="T52" s="188"/>
      <c r="V52" s="188"/>
      <c r="X52" s="188"/>
      <c r="Z52" s="188">
        <v>0</v>
      </c>
      <c r="AB52" s="188">
        <v>0</v>
      </c>
      <c r="AD52" s="188">
        <v>0</v>
      </c>
      <c r="AF52" s="188">
        <v>0</v>
      </c>
      <c r="AH52" s="188">
        <v>0</v>
      </c>
      <c r="AJ52" s="188">
        <v>0</v>
      </c>
      <c r="AL52" s="188">
        <v>0</v>
      </c>
      <c r="AN52" s="188">
        <v>0</v>
      </c>
      <c r="AP52" s="188">
        <v>0</v>
      </c>
      <c r="AR52" s="188">
        <v>0</v>
      </c>
      <c r="AT52" s="188"/>
    </row>
    <row r="53" spans="2:46" s="168" customFormat="1" ht="15.75" customHeight="1">
      <c r="B53" s="166"/>
      <c r="C53" s="166"/>
      <c r="D53" s="166"/>
      <c r="E53" s="193" t="s">
        <v>363</v>
      </c>
      <c r="F53" s="188">
        <v>1168189</v>
      </c>
      <c r="H53" s="188">
        <v>1168189</v>
      </c>
      <c r="J53" s="188">
        <v>704113</v>
      </c>
      <c r="L53" s="188">
        <v>704113</v>
      </c>
      <c r="N53" s="188">
        <v>856689</v>
      </c>
      <c r="P53" s="188">
        <v>856944</v>
      </c>
      <c r="R53" s="188">
        <v>1210783</v>
      </c>
      <c r="T53" s="188">
        <v>1211187</v>
      </c>
      <c r="V53" s="188">
        <v>943233</v>
      </c>
      <c r="X53" s="188">
        <v>949133</v>
      </c>
      <c r="Z53" s="188">
        <v>488582</v>
      </c>
      <c r="AB53" s="188">
        <v>490183</v>
      </c>
      <c r="AD53" s="188">
        <v>715337</v>
      </c>
      <c r="AF53" s="188">
        <v>716694</v>
      </c>
      <c r="AH53" s="188">
        <v>959686</v>
      </c>
      <c r="AJ53" s="188">
        <v>960609</v>
      </c>
      <c r="AL53" s="188">
        <v>1013851</v>
      </c>
      <c r="AN53" s="188">
        <v>1014385</v>
      </c>
      <c r="AP53" s="188">
        <v>1081090</v>
      </c>
      <c r="AR53" s="188">
        <v>1081307</v>
      </c>
      <c r="AT53" s="188"/>
    </row>
    <row r="54" spans="2:46" ht="5.0999999999999996" customHeight="1">
      <c r="B54" s="214"/>
      <c r="C54" s="214"/>
      <c r="D54" s="214"/>
      <c r="E54" s="214"/>
      <c r="F54" s="211"/>
      <c r="H54" s="211"/>
      <c r="J54" s="211"/>
      <c r="L54" s="211"/>
      <c r="N54" s="211"/>
      <c r="P54" s="211"/>
      <c r="R54" s="211"/>
      <c r="T54" s="211"/>
      <c r="V54" s="211"/>
      <c r="X54" s="211"/>
      <c r="Z54" s="211"/>
      <c r="AB54" s="211"/>
      <c r="AD54" s="211"/>
      <c r="AF54" s="211"/>
      <c r="AH54" s="211"/>
      <c r="AJ54" s="211"/>
      <c r="AL54" s="211"/>
      <c r="AN54" s="211"/>
      <c r="AP54" s="211"/>
      <c r="AR54" s="211"/>
      <c r="AT54" s="211"/>
    </row>
    <row r="55" spans="2:46" s="168" customFormat="1" ht="16.5" customHeight="1">
      <c r="B55" s="190"/>
      <c r="C55" s="190"/>
      <c r="D55" s="190" t="s">
        <v>388</v>
      </c>
      <c r="E55" s="190"/>
      <c r="F55" s="191">
        <f>F56</f>
        <v>80981</v>
      </c>
      <c r="H55" s="191">
        <f>H56</f>
        <v>80981</v>
      </c>
      <c r="J55" s="191">
        <f>J56</f>
        <v>83940</v>
      </c>
      <c r="L55" s="191">
        <f>L56</f>
        <v>83940</v>
      </c>
      <c r="N55" s="191">
        <f>N56</f>
        <v>172702</v>
      </c>
      <c r="P55" s="191">
        <f>P56</f>
        <v>172702</v>
      </c>
      <c r="R55" s="191">
        <v>110828</v>
      </c>
      <c r="T55" s="191">
        <v>110828</v>
      </c>
      <c r="V55" s="191">
        <v>148802</v>
      </c>
      <c r="X55" s="191">
        <v>148802</v>
      </c>
      <c r="Z55" s="191">
        <v>163164</v>
      </c>
      <c r="AB55" s="191">
        <v>163164</v>
      </c>
      <c r="AD55" s="191">
        <v>120086</v>
      </c>
      <c r="AF55" s="191">
        <v>120086</v>
      </c>
      <c r="AH55" s="191">
        <v>107869</v>
      </c>
      <c r="AJ55" s="191">
        <v>107869</v>
      </c>
      <c r="AL55" s="191">
        <v>54898</v>
      </c>
      <c r="AN55" s="191">
        <v>54898</v>
      </c>
      <c r="AP55" s="191">
        <v>10657</v>
      </c>
      <c r="AR55" s="191">
        <v>10657</v>
      </c>
      <c r="AT55" s="191"/>
    </row>
    <row r="56" spans="2:46" s="168" customFormat="1" ht="15.75" customHeight="1">
      <c r="B56" s="166"/>
      <c r="C56" s="166"/>
      <c r="D56" s="166"/>
      <c r="E56" s="193" t="s">
        <v>368</v>
      </c>
      <c r="F56" s="188">
        <v>80981</v>
      </c>
      <c r="H56" s="188">
        <v>80981</v>
      </c>
      <c r="J56" s="188">
        <v>83940</v>
      </c>
      <c r="L56" s="188">
        <v>83940</v>
      </c>
      <c r="N56" s="188">
        <v>172702</v>
      </c>
      <c r="P56" s="188">
        <v>172702</v>
      </c>
      <c r="R56" s="188">
        <v>110828</v>
      </c>
      <c r="T56" s="188">
        <v>110828</v>
      </c>
      <c r="V56" s="188">
        <v>148802</v>
      </c>
      <c r="X56" s="188">
        <v>148802</v>
      </c>
      <c r="Z56" s="188">
        <v>163164</v>
      </c>
      <c r="AB56" s="188">
        <v>163164</v>
      </c>
      <c r="AD56" s="188">
        <v>120086</v>
      </c>
      <c r="AF56" s="188">
        <v>120086</v>
      </c>
      <c r="AH56" s="188">
        <v>107869</v>
      </c>
      <c r="AJ56" s="188">
        <v>107869</v>
      </c>
      <c r="AL56" s="188">
        <v>54898</v>
      </c>
      <c r="AN56" s="188">
        <v>54898</v>
      </c>
      <c r="AP56" s="188">
        <v>10657</v>
      </c>
      <c r="AR56" s="188">
        <v>10657</v>
      </c>
      <c r="AT56" s="188"/>
    </row>
    <row r="57" spans="2:46" ht="5.0999999999999996" customHeight="1">
      <c r="B57" s="214"/>
      <c r="C57" s="214"/>
      <c r="D57" s="214"/>
      <c r="E57" s="214"/>
      <c r="F57" s="211"/>
      <c r="H57" s="211"/>
      <c r="J57" s="211"/>
      <c r="L57" s="211"/>
      <c r="N57" s="211"/>
      <c r="P57" s="211"/>
      <c r="R57" s="211"/>
      <c r="T57" s="211"/>
      <c r="V57" s="211"/>
      <c r="X57" s="211"/>
      <c r="Z57" s="211"/>
      <c r="AB57" s="211"/>
      <c r="AD57" s="211"/>
      <c r="AF57" s="211"/>
      <c r="AH57" s="211"/>
      <c r="AJ57" s="211"/>
      <c r="AL57" s="211"/>
      <c r="AN57" s="211"/>
      <c r="AP57" s="211"/>
      <c r="AR57" s="211"/>
      <c r="AT57" s="211"/>
    </row>
    <row r="58" spans="2:46" s="168" customFormat="1" ht="16.5" customHeight="1">
      <c r="B58" s="190"/>
      <c r="C58" s="190"/>
      <c r="D58" s="190" t="s">
        <v>373</v>
      </c>
      <c r="E58" s="190"/>
      <c r="F58" s="191">
        <f>F60</f>
        <v>32776</v>
      </c>
      <c r="H58" s="191">
        <f>H60</f>
        <v>32776</v>
      </c>
      <c r="J58" s="191">
        <f>J60</f>
        <v>0</v>
      </c>
      <c r="L58" s="191">
        <f>L60</f>
        <v>0</v>
      </c>
      <c r="N58" s="191">
        <f>N60</f>
        <v>0</v>
      </c>
      <c r="P58" s="191">
        <f>P60</f>
        <v>0</v>
      </c>
      <c r="R58" s="191">
        <v>0</v>
      </c>
      <c r="T58" s="191">
        <v>0</v>
      </c>
      <c r="V58" s="191">
        <v>0</v>
      </c>
      <c r="X58" s="191">
        <v>0</v>
      </c>
      <c r="Z58" s="191">
        <v>0</v>
      </c>
      <c r="AB58" s="191">
        <v>0</v>
      </c>
      <c r="AD58" s="191">
        <v>0</v>
      </c>
      <c r="AF58" s="191">
        <v>0</v>
      </c>
      <c r="AH58" s="191">
        <v>0</v>
      </c>
      <c r="AJ58" s="191">
        <v>0</v>
      </c>
      <c r="AL58" s="191">
        <v>0</v>
      </c>
      <c r="AN58" s="191">
        <v>0</v>
      </c>
      <c r="AP58" s="191">
        <v>0</v>
      </c>
      <c r="AR58" s="191">
        <v>0</v>
      </c>
      <c r="AT58" s="191"/>
    </row>
    <row r="59" spans="2:46" ht="15" hidden="1" customHeight="1">
      <c r="B59" s="214"/>
      <c r="C59" s="214"/>
      <c r="D59" s="210"/>
      <c r="E59" s="214" t="s">
        <v>374</v>
      </c>
      <c r="F59" s="211"/>
      <c r="H59" s="211"/>
      <c r="J59" s="211"/>
      <c r="L59" s="211"/>
      <c r="N59" s="211"/>
      <c r="P59" s="211"/>
      <c r="R59" s="211"/>
      <c r="T59" s="211"/>
      <c r="V59" s="211"/>
      <c r="X59" s="211"/>
      <c r="Z59" s="211"/>
      <c r="AB59" s="211"/>
      <c r="AD59" s="211"/>
      <c r="AF59" s="211"/>
      <c r="AH59" s="211"/>
      <c r="AJ59" s="211"/>
      <c r="AL59" s="211"/>
      <c r="AN59" s="211"/>
      <c r="AP59" s="211"/>
      <c r="AR59" s="211"/>
      <c r="AT59" s="211"/>
    </row>
    <row r="60" spans="2:46" s="168" customFormat="1" ht="15.75" customHeight="1">
      <c r="B60" s="166"/>
      <c r="C60" s="166"/>
      <c r="D60" s="166"/>
      <c r="E60" s="193" t="s">
        <v>375</v>
      </c>
      <c r="F60" s="188">
        <v>32776</v>
      </c>
      <c r="H60" s="188">
        <v>32776</v>
      </c>
      <c r="J60" s="188">
        <v>0</v>
      </c>
      <c r="L60" s="188">
        <v>0</v>
      </c>
      <c r="N60" s="188">
        <v>0</v>
      </c>
      <c r="P60" s="188">
        <v>0</v>
      </c>
      <c r="R60" s="188">
        <v>0</v>
      </c>
      <c r="T60" s="188">
        <v>0</v>
      </c>
      <c r="V60" s="188">
        <v>0</v>
      </c>
      <c r="X60" s="188">
        <v>0</v>
      </c>
      <c r="Z60" s="188"/>
      <c r="AB60" s="188"/>
      <c r="AD60" s="188"/>
      <c r="AF60" s="188"/>
      <c r="AH60" s="188"/>
      <c r="AJ60" s="188"/>
      <c r="AL60" s="188"/>
      <c r="AN60" s="188"/>
      <c r="AP60" s="188"/>
      <c r="AR60" s="188"/>
      <c r="AT60" s="188"/>
    </row>
    <row r="61" spans="2:46" ht="5.0999999999999996" customHeight="1">
      <c r="B61" s="214"/>
      <c r="C61" s="214"/>
      <c r="D61" s="214"/>
      <c r="E61" s="214"/>
      <c r="F61" s="216"/>
      <c r="H61" s="216"/>
      <c r="J61" s="216"/>
      <c r="L61" s="216"/>
      <c r="N61" s="216"/>
      <c r="P61" s="216"/>
      <c r="R61" s="216"/>
      <c r="T61" s="216"/>
      <c r="V61" s="216"/>
      <c r="X61" s="216"/>
      <c r="Z61" s="216"/>
      <c r="AB61" s="216"/>
      <c r="AD61" s="216"/>
      <c r="AF61" s="216"/>
      <c r="AH61" s="216"/>
      <c r="AJ61" s="216"/>
      <c r="AL61" s="216"/>
      <c r="AN61" s="216"/>
      <c r="AP61" s="216"/>
      <c r="AR61" s="216"/>
      <c r="AT61" s="216"/>
    </row>
    <row r="62" spans="2:46" s="168" customFormat="1" ht="16.5" customHeight="1">
      <c r="B62" s="190"/>
      <c r="C62" s="190"/>
      <c r="D62" s="190" t="s">
        <v>389</v>
      </c>
      <c r="E62" s="190"/>
      <c r="F62" s="191">
        <f>SUM(F63:F66)</f>
        <v>138928</v>
      </c>
      <c r="H62" s="191">
        <f>SUM(H63:H66)</f>
        <v>138928</v>
      </c>
      <c r="J62" s="191">
        <f>SUM(J63:J66)</f>
        <v>102694</v>
      </c>
      <c r="L62" s="191">
        <f>SUM(L63:L66)</f>
        <v>102694</v>
      </c>
      <c r="N62" s="191">
        <f>SUM(N63:N66)</f>
        <v>48479</v>
      </c>
      <c r="P62" s="191">
        <f>SUM(P63:P66)</f>
        <v>48479</v>
      </c>
      <c r="R62" s="191">
        <v>33199</v>
      </c>
      <c r="T62" s="191">
        <v>33199</v>
      </c>
      <c r="V62" s="191">
        <v>20688</v>
      </c>
      <c r="X62" s="191">
        <v>20688</v>
      </c>
      <c r="Z62" s="191">
        <v>13229</v>
      </c>
      <c r="AB62" s="191">
        <v>13229</v>
      </c>
      <c r="AD62" s="191">
        <v>9167</v>
      </c>
      <c r="AF62" s="191">
        <v>9167</v>
      </c>
      <c r="AH62" s="191">
        <v>8303</v>
      </c>
      <c r="AJ62" s="191">
        <v>8303</v>
      </c>
      <c r="AL62" s="191">
        <v>7774</v>
      </c>
      <c r="AN62" s="191">
        <v>7774</v>
      </c>
      <c r="AP62" s="191">
        <v>7142</v>
      </c>
      <c r="AR62" s="191">
        <v>7142</v>
      </c>
      <c r="AT62" s="191"/>
    </row>
    <row r="63" spans="2:46" s="168" customFormat="1" ht="15.75" customHeight="1">
      <c r="B63" s="166"/>
      <c r="C63" s="166"/>
      <c r="D63" s="166"/>
      <c r="E63" s="193" t="s">
        <v>379</v>
      </c>
      <c r="F63" s="188">
        <v>6552</v>
      </c>
      <c r="H63" s="188">
        <v>6552</v>
      </c>
      <c r="J63" s="188">
        <v>6065</v>
      </c>
      <c r="L63" s="188">
        <v>6065</v>
      </c>
      <c r="N63" s="188">
        <v>3543</v>
      </c>
      <c r="P63" s="188">
        <v>3543</v>
      </c>
      <c r="R63" s="188">
        <v>3741</v>
      </c>
      <c r="T63" s="188">
        <v>3741</v>
      </c>
      <c r="V63" s="188">
        <v>3221</v>
      </c>
      <c r="X63" s="188">
        <v>3221</v>
      </c>
      <c r="Z63" s="188">
        <v>3471</v>
      </c>
      <c r="AB63" s="188">
        <v>3471</v>
      </c>
      <c r="AD63" s="188">
        <v>3679</v>
      </c>
      <c r="AF63" s="188">
        <v>3679</v>
      </c>
      <c r="AH63" s="188">
        <v>3868</v>
      </c>
      <c r="AJ63" s="188">
        <v>3868</v>
      </c>
      <c r="AL63" s="188">
        <v>4040</v>
      </c>
      <c r="AN63" s="188">
        <v>4040</v>
      </c>
      <c r="AP63" s="188">
        <v>4236</v>
      </c>
      <c r="AR63" s="188">
        <v>4236</v>
      </c>
      <c r="AT63" s="188"/>
    </row>
    <row r="64" spans="2:46" s="168" customFormat="1" ht="15.75" customHeight="1">
      <c r="B64" s="166"/>
      <c r="C64" s="166"/>
      <c r="D64" s="166"/>
      <c r="E64" s="193" t="s">
        <v>377</v>
      </c>
      <c r="F64" s="188">
        <v>62503</v>
      </c>
      <c r="H64" s="188">
        <v>62503</v>
      </c>
      <c r="J64" s="188">
        <v>46433</v>
      </c>
      <c r="L64" s="188">
        <v>46433</v>
      </c>
      <c r="N64" s="188">
        <v>10374</v>
      </c>
      <c r="P64" s="188">
        <v>10374</v>
      </c>
      <c r="R64" s="188">
        <v>6454</v>
      </c>
      <c r="T64" s="188">
        <v>6454</v>
      </c>
      <c r="V64" s="188">
        <v>3088</v>
      </c>
      <c r="X64" s="188">
        <v>3088</v>
      </c>
      <c r="Z64" s="188">
        <v>1354</v>
      </c>
      <c r="AB64" s="188">
        <v>1354</v>
      </c>
      <c r="AD64" s="188">
        <v>279</v>
      </c>
      <c r="AF64" s="188">
        <v>279</v>
      </c>
      <c r="AH64" s="188">
        <v>0</v>
      </c>
      <c r="AJ64" s="188">
        <v>0</v>
      </c>
      <c r="AL64" s="188">
        <v>0</v>
      </c>
      <c r="AN64" s="188">
        <v>0</v>
      </c>
      <c r="AP64" s="188">
        <v>0</v>
      </c>
      <c r="AR64" s="188">
        <v>0</v>
      </c>
      <c r="AT64" s="188"/>
    </row>
    <row r="65" spans="2:46" s="168" customFormat="1" ht="15.75" customHeight="1">
      <c r="B65" s="166"/>
      <c r="C65" s="166"/>
      <c r="D65" s="166"/>
      <c r="E65" s="193" t="s">
        <v>378</v>
      </c>
      <c r="F65" s="188">
        <v>69683</v>
      </c>
      <c r="H65" s="188">
        <v>69683</v>
      </c>
      <c r="J65" s="188">
        <v>50006</v>
      </c>
      <c r="L65" s="188">
        <v>50006</v>
      </c>
      <c r="N65" s="188">
        <v>34372</v>
      </c>
      <c r="P65" s="188">
        <v>34372</v>
      </c>
      <c r="R65" s="188">
        <v>22814</v>
      </c>
      <c r="T65" s="188">
        <v>22814</v>
      </c>
      <c r="V65" s="188">
        <v>14189</v>
      </c>
      <c r="X65" s="188">
        <v>14189</v>
      </c>
      <c r="Z65" s="188">
        <v>8214</v>
      </c>
      <c r="AB65" s="188">
        <v>8214</v>
      </c>
      <c r="AD65" s="188">
        <v>5019</v>
      </c>
      <c r="AF65" s="188">
        <v>5019</v>
      </c>
      <c r="AH65" s="188">
        <v>4245</v>
      </c>
      <c r="AJ65" s="188">
        <v>4245</v>
      </c>
      <c r="AL65" s="188">
        <v>3544</v>
      </c>
      <c r="AN65" s="188">
        <v>3544</v>
      </c>
      <c r="AP65" s="188">
        <v>2716</v>
      </c>
      <c r="AR65" s="188">
        <v>2716</v>
      </c>
      <c r="AT65" s="188"/>
    </row>
    <row r="66" spans="2:46" s="168" customFormat="1" ht="15.75" customHeight="1">
      <c r="B66" s="166"/>
      <c r="C66" s="166"/>
      <c r="D66" s="166"/>
      <c r="E66" s="193" t="s">
        <v>390</v>
      </c>
      <c r="F66" s="188">
        <v>190</v>
      </c>
      <c r="H66" s="188">
        <v>190</v>
      </c>
      <c r="J66" s="188">
        <v>190</v>
      </c>
      <c r="L66" s="188">
        <v>190</v>
      </c>
      <c r="N66" s="188">
        <v>190</v>
      </c>
      <c r="P66" s="188">
        <v>190</v>
      </c>
      <c r="R66" s="188">
        <v>190</v>
      </c>
      <c r="T66" s="188">
        <v>190</v>
      </c>
      <c r="V66" s="188">
        <v>190</v>
      </c>
      <c r="X66" s="188">
        <v>190</v>
      </c>
      <c r="Z66" s="188">
        <v>190</v>
      </c>
      <c r="AB66" s="188">
        <v>190</v>
      </c>
      <c r="AD66" s="188">
        <v>190</v>
      </c>
      <c r="AF66" s="188">
        <v>190</v>
      </c>
      <c r="AH66" s="188">
        <v>190</v>
      </c>
      <c r="AJ66" s="188">
        <v>190</v>
      </c>
      <c r="AL66" s="188">
        <v>190</v>
      </c>
      <c r="AN66" s="188">
        <v>190</v>
      </c>
      <c r="AP66" s="188">
        <v>190</v>
      </c>
      <c r="AR66" s="188">
        <v>190</v>
      </c>
      <c r="AT66" s="188"/>
    </row>
    <row r="67" spans="2:46" ht="5.0999999999999996" customHeight="1">
      <c r="B67" s="214"/>
      <c r="C67" s="214"/>
      <c r="D67" s="214"/>
      <c r="E67" s="214"/>
      <c r="F67" s="211"/>
      <c r="H67" s="211"/>
      <c r="J67" s="211"/>
      <c r="L67" s="211"/>
      <c r="N67" s="211"/>
      <c r="P67" s="211"/>
      <c r="R67" s="211"/>
      <c r="T67" s="211"/>
      <c r="V67" s="211"/>
      <c r="X67" s="211"/>
      <c r="Z67" s="211"/>
      <c r="AB67" s="211"/>
      <c r="AD67" s="211"/>
      <c r="AF67" s="211"/>
      <c r="AH67" s="211"/>
      <c r="AJ67" s="211"/>
      <c r="AL67" s="211"/>
      <c r="AN67" s="211"/>
      <c r="AP67" s="211"/>
      <c r="AR67" s="211"/>
      <c r="AT67" s="211"/>
    </row>
    <row r="68" spans="2:46" ht="5.0999999999999996" customHeight="1">
      <c r="B68" s="214"/>
      <c r="C68" s="214"/>
      <c r="D68" s="214"/>
      <c r="E68" s="214"/>
      <c r="F68" s="211"/>
      <c r="H68" s="211"/>
      <c r="J68" s="211"/>
      <c r="L68" s="211"/>
      <c r="N68" s="211"/>
      <c r="P68" s="211"/>
      <c r="R68" s="211"/>
      <c r="T68" s="211"/>
      <c r="V68" s="211"/>
      <c r="X68" s="211"/>
      <c r="Z68" s="211"/>
      <c r="AB68" s="211"/>
      <c r="AD68" s="211"/>
      <c r="AF68" s="211"/>
      <c r="AH68" s="211"/>
      <c r="AJ68" s="211"/>
      <c r="AL68" s="211"/>
      <c r="AN68" s="211"/>
      <c r="AP68" s="211"/>
      <c r="AR68" s="211"/>
      <c r="AT68" s="211"/>
    </row>
    <row r="69" spans="2:46" s="168" customFormat="1" ht="16.5" customHeight="1">
      <c r="B69" s="190"/>
      <c r="C69" s="190"/>
      <c r="D69" s="190" t="s">
        <v>380</v>
      </c>
      <c r="E69" s="190"/>
      <c r="F69" s="191">
        <f>SUM(F70:F72)</f>
        <v>39739</v>
      </c>
      <c r="H69" s="191">
        <f>SUM(H70:H72)</f>
        <v>39738</v>
      </c>
      <c r="J69" s="191">
        <f>SUM(J70:J72)</f>
        <v>49662</v>
      </c>
      <c r="L69" s="191">
        <f>SUM(L70:L72)</f>
        <v>49662</v>
      </c>
      <c r="N69" s="191">
        <f>SUM(N70:N72)</f>
        <v>50746</v>
      </c>
      <c r="P69" s="191">
        <f>SUM(P70:P72)</f>
        <v>50746</v>
      </c>
      <c r="R69" s="191">
        <v>53890</v>
      </c>
      <c r="T69" s="191">
        <v>53891</v>
      </c>
      <c r="V69" s="191">
        <f>SUM(V70:V72)</f>
        <v>54456</v>
      </c>
      <c r="X69" s="191">
        <f>SUM(X70:X72)</f>
        <v>54456</v>
      </c>
      <c r="Z69" s="191">
        <v>52804</v>
      </c>
      <c r="AB69" s="191">
        <v>52804</v>
      </c>
      <c r="AD69" s="191">
        <f>SUM(AD70:AD73)</f>
        <v>61392</v>
      </c>
      <c r="AF69" s="191">
        <f>SUM(AF70:AF73)</f>
        <v>61392</v>
      </c>
      <c r="AH69" s="191">
        <f>SUM(AH70:AH73)</f>
        <v>47842</v>
      </c>
      <c r="AJ69" s="191">
        <f>SUM(AJ70:AJ73)</f>
        <v>47842</v>
      </c>
      <c r="AL69" s="191">
        <v>70442</v>
      </c>
      <c r="AN69" s="191">
        <v>70442</v>
      </c>
      <c r="AP69" s="191">
        <v>76996</v>
      </c>
      <c r="AR69" s="191">
        <v>76996</v>
      </c>
      <c r="AT69" s="191"/>
    </row>
    <row r="70" spans="2:46" s="168" customFormat="1" ht="15.75" customHeight="1">
      <c r="B70" s="166"/>
      <c r="C70" s="166"/>
      <c r="D70" s="166"/>
      <c r="E70" s="193" t="s">
        <v>391</v>
      </c>
      <c r="F70" s="188">
        <v>32057</v>
      </c>
      <c r="H70" s="188">
        <v>32057</v>
      </c>
      <c r="J70" s="188">
        <v>33683</v>
      </c>
      <c r="L70" s="188">
        <v>33683</v>
      </c>
      <c r="M70" s="178"/>
      <c r="N70" s="188">
        <v>34512</v>
      </c>
      <c r="P70" s="188">
        <v>34512</v>
      </c>
      <c r="Q70" s="178"/>
      <c r="R70" s="188">
        <v>36161</v>
      </c>
      <c r="T70" s="188">
        <v>36161</v>
      </c>
      <c r="U70" s="178"/>
      <c r="V70" s="188">
        <v>37808</v>
      </c>
      <c r="W70" s="178"/>
      <c r="X70" s="188">
        <v>37808</v>
      </c>
      <c r="Y70" s="178"/>
      <c r="Z70" s="188">
        <v>39426</v>
      </c>
      <c r="AA70" s="178"/>
      <c r="AB70" s="188">
        <v>39426</v>
      </c>
      <c r="AC70" s="178"/>
      <c r="AD70" s="188">
        <v>51</v>
      </c>
      <c r="AE70" s="178"/>
      <c r="AF70" s="188">
        <v>51</v>
      </c>
      <c r="AG70" s="178"/>
      <c r="AH70" s="188">
        <v>69</v>
      </c>
      <c r="AI70" s="178"/>
      <c r="AJ70" s="188">
        <v>69</v>
      </c>
      <c r="AK70" s="178"/>
      <c r="AL70" s="188">
        <v>421</v>
      </c>
      <c r="AM70" s="178"/>
      <c r="AN70" s="188">
        <v>421</v>
      </c>
      <c r="AO70" s="178"/>
      <c r="AP70" s="188">
        <v>3537</v>
      </c>
      <c r="AQ70" s="178"/>
      <c r="AR70" s="188">
        <v>3537</v>
      </c>
      <c r="AS70" s="178"/>
      <c r="AT70" s="188"/>
    </row>
    <row r="71" spans="2:46" s="168" customFormat="1" ht="15.75" customHeight="1">
      <c r="B71" s="166"/>
      <c r="C71" s="166"/>
      <c r="D71" s="166"/>
      <c r="E71" s="193" t="s">
        <v>544</v>
      </c>
      <c r="F71" s="188"/>
      <c r="H71" s="188"/>
      <c r="J71" s="188"/>
      <c r="L71" s="188"/>
      <c r="M71" s="178"/>
      <c r="N71" s="188"/>
      <c r="P71" s="188"/>
      <c r="Q71" s="178"/>
      <c r="R71" s="188"/>
      <c r="T71" s="188"/>
      <c r="U71" s="178"/>
      <c r="V71" s="188"/>
      <c r="W71" s="178"/>
      <c r="X71" s="188"/>
      <c r="Y71" s="178"/>
      <c r="Z71" s="188">
        <v>0</v>
      </c>
      <c r="AA71" s="178"/>
      <c r="AB71" s="188">
        <v>0</v>
      </c>
      <c r="AC71" s="178"/>
      <c r="AD71" s="188">
        <v>0</v>
      </c>
      <c r="AE71" s="178"/>
      <c r="AF71" s="188">
        <v>0</v>
      </c>
      <c r="AG71" s="178"/>
      <c r="AH71" s="188">
        <v>0</v>
      </c>
      <c r="AI71" s="178"/>
      <c r="AJ71" s="188">
        <v>0</v>
      </c>
      <c r="AK71" s="178"/>
      <c r="AL71" s="188">
        <v>0</v>
      </c>
      <c r="AM71" s="178"/>
      <c r="AN71" s="188">
        <v>0</v>
      </c>
      <c r="AO71" s="178"/>
      <c r="AP71" s="188">
        <v>0</v>
      </c>
      <c r="AQ71" s="178"/>
      <c r="AR71" s="188">
        <v>0</v>
      </c>
      <c r="AS71" s="178"/>
      <c r="AT71" s="188"/>
    </row>
    <row r="72" spans="2:46" s="168" customFormat="1" ht="15" customHeight="1">
      <c r="B72" s="166"/>
      <c r="C72" s="166"/>
      <c r="D72" s="166"/>
      <c r="E72" s="193" t="s">
        <v>392</v>
      </c>
      <c r="F72" s="188">
        <v>7682</v>
      </c>
      <c r="H72" s="188">
        <v>7681</v>
      </c>
      <c r="J72" s="188">
        <v>15979</v>
      </c>
      <c r="L72" s="188">
        <v>15979</v>
      </c>
      <c r="N72" s="188">
        <v>16234</v>
      </c>
      <c r="P72" s="188">
        <v>16234</v>
      </c>
      <c r="R72" s="188">
        <v>17729</v>
      </c>
      <c r="T72" s="188">
        <v>17730</v>
      </c>
      <c r="V72" s="188">
        <v>16648</v>
      </c>
      <c r="X72" s="188">
        <v>16648</v>
      </c>
      <c r="Z72" s="188">
        <v>12188</v>
      </c>
      <c r="AB72" s="188">
        <v>12188</v>
      </c>
      <c r="AD72" s="188">
        <v>61322</v>
      </c>
      <c r="AF72" s="188">
        <v>61322</v>
      </c>
      <c r="AH72" s="188">
        <v>47773</v>
      </c>
      <c r="AJ72" s="188">
        <v>47773</v>
      </c>
      <c r="AL72" s="188">
        <v>70021</v>
      </c>
      <c r="AM72" s="178"/>
      <c r="AN72" s="188">
        <v>70021</v>
      </c>
      <c r="AP72" s="188">
        <v>73459</v>
      </c>
      <c r="AQ72" s="178"/>
      <c r="AR72" s="188">
        <v>73459</v>
      </c>
      <c r="AT72" s="188"/>
    </row>
    <row r="73" spans="2:46" s="168" customFormat="1" ht="15.75" customHeight="1">
      <c r="B73" s="166"/>
      <c r="C73" s="166"/>
      <c r="D73" s="166"/>
      <c r="E73" s="193" t="s">
        <v>323</v>
      </c>
      <c r="F73" s="188">
        <v>8289</v>
      </c>
      <c r="H73" s="188">
        <v>8289</v>
      </c>
      <c r="J73" s="188">
        <v>611</v>
      </c>
      <c r="L73" s="188">
        <v>611</v>
      </c>
      <c r="N73" s="188">
        <v>349</v>
      </c>
      <c r="P73" s="188">
        <v>349</v>
      </c>
      <c r="R73" s="188">
        <v>15</v>
      </c>
      <c r="T73" s="188">
        <v>15</v>
      </c>
      <c r="V73" s="188">
        <v>1638</v>
      </c>
      <c r="X73" s="188">
        <v>1638</v>
      </c>
      <c r="Z73" s="188">
        <v>1190</v>
      </c>
      <c r="AB73" s="188">
        <v>1190</v>
      </c>
      <c r="AD73" s="188">
        <v>19</v>
      </c>
      <c r="AF73" s="188">
        <v>19</v>
      </c>
      <c r="AH73" s="188">
        <v>0</v>
      </c>
      <c r="AJ73" s="188">
        <v>0</v>
      </c>
      <c r="AL73" s="188">
        <v>0</v>
      </c>
      <c r="AN73" s="188">
        <v>0</v>
      </c>
      <c r="AP73" s="188">
        <v>0</v>
      </c>
      <c r="AR73" s="188">
        <v>0</v>
      </c>
      <c r="AT73" s="188"/>
    </row>
    <row r="74" spans="2:46" ht="5.0999999999999996" customHeight="1">
      <c r="B74" s="214"/>
      <c r="C74" s="214"/>
      <c r="D74" s="214"/>
      <c r="E74" s="214"/>
      <c r="F74" s="211"/>
      <c r="H74" s="211"/>
      <c r="J74" s="211"/>
      <c r="L74" s="211"/>
      <c r="N74" s="211"/>
      <c r="P74" s="211"/>
      <c r="R74" s="211"/>
      <c r="T74" s="211"/>
      <c r="V74" s="211"/>
      <c r="X74" s="211"/>
      <c r="Z74" s="211"/>
      <c r="AB74" s="211"/>
      <c r="AD74" s="211"/>
      <c r="AF74" s="211"/>
      <c r="AH74" s="211"/>
      <c r="AJ74" s="211"/>
      <c r="AL74" s="211"/>
      <c r="AN74" s="211"/>
      <c r="AP74" s="211"/>
      <c r="AR74" s="211"/>
      <c r="AT74" s="211"/>
    </row>
    <row r="75" spans="2:46" s="168" customFormat="1" ht="16.5" customHeight="1">
      <c r="B75" s="190"/>
      <c r="C75" s="190"/>
      <c r="D75" s="190" t="s">
        <v>393</v>
      </c>
      <c r="E75" s="190"/>
      <c r="F75" s="191">
        <v>4012</v>
      </c>
      <c r="H75" s="191">
        <f>F75</f>
        <v>4012</v>
      </c>
      <c r="J75" s="191">
        <v>3647</v>
      </c>
      <c r="L75" s="191">
        <v>3647</v>
      </c>
      <c r="N75" s="191">
        <v>2376</v>
      </c>
      <c r="P75" s="191">
        <v>2376</v>
      </c>
      <c r="R75" s="191">
        <v>2312</v>
      </c>
      <c r="T75" s="191">
        <v>2312</v>
      </c>
      <c r="V75" s="191">
        <v>5970</v>
      </c>
      <c r="X75" s="191">
        <v>5970</v>
      </c>
      <c r="Z75" s="191">
        <v>6423</v>
      </c>
      <c r="AB75" s="191">
        <v>6423</v>
      </c>
      <c r="AD75" s="191">
        <v>4807</v>
      </c>
      <c r="AF75" s="191">
        <v>4807</v>
      </c>
      <c r="AH75" s="191">
        <v>4112</v>
      </c>
      <c r="AJ75" s="191">
        <v>4112</v>
      </c>
      <c r="AL75" s="191">
        <v>1595</v>
      </c>
      <c r="AN75" s="191">
        <v>1595</v>
      </c>
      <c r="AP75" s="191">
        <v>1908</v>
      </c>
      <c r="AR75" s="191">
        <v>1908</v>
      </c>
      <c r="AT75" s="191"/>
    </row>
    <row r="76" spans="2:46" ht="5.0999999999999996" customHeight="1">
      <c r="B76" s="210"/>
      <c r="C76" s="210"/>
      <c r="D76" s="214"/>
      <c r="E76" s="214"/>
      <c r="F76" s="211"/>
      <c r="H76" s="211"/>
      <c r="J76" s="211"/>
      <c r="L76" s="211"/>
      <c r="N76" s="211"/>
      <c r="P76" s="211"/>
      <c r="R76" s="211"/>
      <c r="T76" s="211"/>
      <c r="V76" s="211"/>
      <c r="X76" s="211"/>
      <c r="Z76" s="211"/>
      <c r="AB76" s="211"/>
      <c r="AD76" s="211"/>
      <c r="AF76" s="211"/>
      <c r="AH76" s="211"/>
      <c r="AJ76" s="211"/>
      <c r="AL76" s="211"/>
      <c r="AN76" s="211"/>
      <c r="AP76" s="211"/>
      <c r="AR76" s="211"/>
      <c r="AT76" s="211"/>
    </row>
    <row r="77" spans="2:46" s="178" customFormat="1" ht="18" customHeight="1" thickBot="1">
      <c r="B77" s="184"/>
      <c r="C77" s="184" t="s">
        <v>52</v>
      </c>
      <c r="D77" s="184"/>
      <c r="E77" s="184"/>
      <c r="F77" s="185">
        <f>SUM(F78:F85)</f>
        <v>671431</v>
      </c>
      <c r="H77" s="185">
        <f>SUM(H78:H85)</f>
        <v>671431</v>
      </c>
      <c r="J77" s="185">
        <f>SUM(J78:J85)</f>
        <v>676569</v>
      </c>
      <c r="L77" s="185">
        <f>SUM(L78:L85)</f>
        <v>676568</v>
      </c>
      <c r="M77" s="168"/>
      <c r="N77" s="185">
        <f>SUM(N78:N85)</f>
        <v>538184</v>
      </c>
      <c r="P77" s="185">
        <f>SUM(P78:P85)</f>
        <v>538183</v>
      </c>
      <c r="Q77" s="168"/>
      <c r="R77" s="185">
        <f>SUM(R78:R85)</f>
        <v>591158</v>
      </c>
      <c r="T77" s="185">
        <f>SUM(T78:T85)</f>
        <v>591157</v>
      </c>
      <c r="U77" s="168"/>
      <c r="V77" s="185">
        <f>SUM(V78:V85)</f>
        <v>550866</v>
      </c>
      <c r="W77" s="168"/>
      <c r="X77" s="185">
        <f>SUM(X78:X85)</f>
        <v>566483</v>
      </c>
      <c r="Y77" s="168"/>
      <c r="Z77" s="185">
        <v>495224</v>
      </c>
      <c r="AA77" s="168"/>
      <c r="AB77" s="185">
        <v>517392</v>
      </c>
      <c r="AC77" s="168"/>
      <c r="AD77" s="185">
        <v>408487</v>
      </c>
      <c r="AE77" s="168"/>
      <c r="AF77" s="185">
        <v>436102</v>
      </c>
      <c r="AG77" s="168"/>
      <c r="AH77" s="185">
        <v>271984</v>
      </c>
      <c r="AI77" s="168"/>
      <c r="AJ77" s="185">
        <v>302706</v>
      </c>
      <c r="AK77" s="168"/>
      <c r="AL77" s="185">
        <v>151150</v>
      </c>
      <c r="AM77" s="168"/>
      <c r="AN77" s="185">
        <v>183869</v>
      </c>
      <c r="AO77" s="168"/>
      <c r="AP77" s="185">
        <v>151150</v>
      </c>
      <c r="AQ77" s="168"/>
      <c r="AR77" s="185">
        <v>183869</v>
      </c>
      <c r="AS77" s="168"/>
      <c r="AT77" s="185"/>
    </row>
    <row r="78" spans="2:46">
      <c r="B78" s="214"/>
      <c r="C78" s="214"/>
      <c r="D78" s="217" t="s">
        <v>394</v>
      </c>
      <c r="E78" s="210"/>
      <c r="F78" s="211">
        <v>769843</v>
      </c>
      <c r="H78" s="211">
        <v>769843</v>
      </c>
      <c r="J78" s="211">
        <v>769843</v>
      </c>
      <c r="L78" s="211">
        <v>769843</v>
      </c>
      <c r="N78" s="211">
        <v>769843</v>
      </c>
      <c r="P78" s="211">
        <v>769843</v>
      </c>
      <c r="R78" s="211">
        <v>849843</v>
      </c>
      <c r="T78" s="211">
        <v>849843</v>
      </c>
      <c r="V78" s="211">
        <v>849843</v>
      </c>
      <c r="X78" s="211">
        <v>849843</v>
      </c>
      <c r="Z78" s="211">
        <v>849843</v>
      </c>
      <c r="AB78" s="211">
        <v>849843</v>
      </c>
      <c r="AD78" s="211">
        <v>849843</v>
      </c>
      <c r="AF78" s="211">
        <v>849843</v>
      </c>
      <c r="AH78" s="211">
        <v>849843</v>
      </c>
      <c r="AJ78" s="211">
        <v>849843</v>
      </c>
      <c r="AL78" s="211">
        <v>849843</v>
      </c>
      <c r="AN78" s="211">
        <v>849843</v>
      </c>
      <c r="AP78" s="211">
        <v>849843</v>
      </c>
      <c r="AR78" s="211">
        <v>849843</v>
      </c>
      <c r="AT78" s="189" t="s">
        <v>212</v>
      </c>
    </row>
    <row r="79" spans="2:46" s="168" customFormat="1" ht="15.75" customHeight="1">
      <c r="B79" s="166"/>
      <c r="C79" s="166"/>
      <c r="D79" s="166"/>
      <c r="E79" s="193" t="s">
        <v>395</v>
      </c>
      <c r="F79" s="188">
        <v>27275</v>
      </c>
      <c r="H79" s="188">
        <v>27275</v>
      </c>
      <c r="J79" s="188">
        <v>31123</v>
      </c>
      <c r="L79" s="188">
        <v>31123</v>
      </c>
      <c r="N79" s="188">
        <v>32172</v>
      </c>
      <c r="P79" s="188">
        <v>32172</v>
      </c>
      <c r="R79" s="188">
        <v>33259</v>
      </c>
      <c r="T79" s="188">
        <v>33259</v>
      </c>
      <c r="V79" s="188">
        <v>34272</v>
      </c>
      <c r="X79" s="188">
        <v>34272</v>
      </c>
      <c r="Z79" s="188">
        <v>35960</v>
      </c>
      <c r="AB79" s="188">
        <v>35960</v>
      </c>
      <c r="AD79" s="188">
        <v>35960</v>
      </c>
      <c r="AF79" s="188">
        <v>35960</v>
      </c>
      <c r="AH79" s="188">
        <v>35960</v>
      </c>
      <c r="AJ79" s="188">
        <v>35960</v>
      </c>
      <c r="AL79" s="188">
        <v>35960</v>
      </c>
      <c r="AN79" s="188">
        <v>35960</v>
      </c>
      <c r="AP79" s="188">
        <v>35960</v>
      </c>
      <c r="AR79" s="188">
        <v>35960</v>
      </c>
      <c r="AT79" s="189" t="s">
        <v>396</v>
      </c>
    </row>
    <row r="80" spans="2:46" s="168" customFormat="1" ht="15.75" customHeight="1">
      <c r="B80" s="166"/>
      <c r="C80" s="166"/>
      <c r="D80" s="166"/>
      <c r="E80" s="193" t="s">
        <v>397</v>
      </c>
      <c r="F80" s="188">
        <v>1265</v>
      </c>
      <c r="H80" s="188">
        <v>1265</v>
      </c>
      <c r="J80" s="188">
        <v>0</v>
      </c>
      <c r="L80" s="188">
        <v>0</v>
      </c>
      <c r="N80" s="188">
        <v>0</v>
      </c>
      <c r="P80" s="188">
        <v>0</v>
      </c>
      <c r="R80" s="188"/>
      <c r="T80" s="188"/>
      <c r="V80" s="188"/>
      <c r="X80" s="188"/>
      <c r="Z80" s="188">
        <v>0</v>
      </c>
      <c r="AB80" s="188">
        <v>0</v>
      </c>
      <c r="AD80" s="188"/>
      <c r="AF80" s="188"/>
      <c r="AH80" s="188"/>
      <c r="AJ80" s="188"/>
      <c r="AL80" s="188"/>
      <c r="AN80" s="188"/>
      <c r="AP80" s="188"/>
      <c r="AR80" s="188"/>
      <c r="AT80" s="189" t="s">
        <v>398</v>
      </c>
    </row>
    <row r="81" spans="2:46" s="168" customFormat="1" ht="15.75" customHeight="1">
      <c r="B81" s="166"/>
      <c r="C81" s="166"/>
      <c r="D81" s="166"/>
      <c r="E81" s="193" t="s">
        <v>399</v>
      </c>
      <c r="F81" s="188">
        <v>-4283</v>
      </c>
      <c r="H81" s="188">
        <v>-4283</v>
      </c>
      <c r="J81" s="188">
        <v>-4283</v>
      </c>
      <c r="L81" s="188">
        <v>-4283</v>
      </c>
      <c r="N81" s="188">
        <v>-4283</v>
      </c>
      <c r="P81" s="188">
        <v>-4283</v>
      </c>
      <c r="R81" s="188">
        <v>-4283</v>
      </c>
      <c r="T81" s="188">
        <v>-4283</v>
      </c>
      <c r="V81" s="188">
        <v>-4283</v>
      </c>
      <c r="X81" s="188">
        <v>-4283</v>
      </c>
      <c r="Z81" s="188">
        <v>-4283</v>
      </c>
      <c r="AB81" s="188">
        <v>-4283</v>
      </c>
      <c r="AD81" s="188">
        <v>-4283</v>
      </c>
      <c r="AF81" s="188">
        <v>-4283</v>
      </c>
      <c r="AH81" s="188">
        <v>-4283</v>
      </c>
      <c r="AJ81" s="188">
        <v>-4283</v>
      </c>
      <c r="AL81" s="188">
        <v>-4283</v>
      </c>
      <c r="AN81" s="188">
        <v>-4283</v>
      </c>
      <c r="AP81" s="188">
        <v>-4283</v>
      </c>
      <c r="AR81" s="188">
        <v>-4283</v>
      </c>
      <c r="AT81" s="189" t="s">
        <v>231</v>
      </c>
    </row>
    <row r="82" spans="2:46" s="168" customFormat="1" ht="15.75" customHeight="1">
      <c r="B82" s="166"/>
      <c r="C82" s="166"/>
      <c r="D82" s="166"/>
      <c r="E82" s="193" t="s">
        <v>400</v>
      </c>
      <c r="F82" s="188">
        <v>-53</v>
      </c>
      <c r="H82" s="188">
        <v>-53</v>
      </c>
      <c r="J82" s="188">
        <v>-139</v>
      </c>
      <c r="L82" s="188">
        <v>-139</v>
      </c>
      <c r="N82" s="188">
        <v>-254</v>
      </c>
      <c r="P82" s="188">
        <v>-254</v>
      </c>
      <c r="R82" s="188">
        <v>-83</v>
      </c>
      <c r="T82" s="188">
        <v>-83</v>
      </c>
      <c r="V82" s="188">
        <v>291</v>
      </c>
      <c r="X82" s="188">
        <v>291</v>
      </c>
      <c r="Z82" s="188">
        <v>-126</v>
      </c>
      <c r="AB82" s="188">
        <v>-126</v>
      </c>
      <c r="AD82" s="188">
        <v>-227</v>
      </c>
      <c r="AF82" s="188">
        <v>-227</v>
      </c>
      <c r="AH82" s="188">
        <v>-198</v>
      </c>
      <c r="AJ82" s="188">
        <v>-198</v>
      </c>
      <c r="AL82" s="188">
        <v>-105</v>
      </c>
      <c r="AN82" s="188">
        <v>-105</v>
      </c>
      <c r="AP82" s="188">
        <v>-474</v>
      </c>
      <c r="AR82" s="188">
        <v>-474</v>
      </c>
      <c r="AT82" s="189" t="s">
        <v>225</v>
      </c>
    </row>
    <row r="83" spans="2:46" s="168" customFormat="1" ht="15.75" customHeight="1">
      <c r="B83" s="166"/>
      <c r="C83" s="166"/>
      <c r="D83" s="166"/>
      <c r="E83" s="193" t="s">
        <v>401</v>
      </c>
      <c r="F83" s="188">
        <v>-123340</v>
      </c>
      <c r="H83" s="188">
        <v>-123340</v>
      </c>
      <c r="J83" s="188">
        <v>-120609</v>
      </c>
      <c r="L83" s="188">
        <v>-120609</v>
      </c>
      <c r="N83" s="188">
        <v>-259833</v>
      </c>
      <c r="P83" s="188">
        <v>-259833</v>
      </c>
      <c r="R83" s="188">
        <v>-288098</v>
      </c>
      <c r="T83" s="188">
        <v>-288098</v>
      </c>
      <c r="V83" s="188">
        <v>-330569</v>
      </c>
      <c r="X83" s="188">
        <v>-330569</v>
      </c>
      <c r="Z83" s="188">
        <v>-387566</v>
      </c>
      <c r="AB83" s="188">
        <v>-387566</v>
      </c>
      <c r="AD83" s="188">
        <v>-474204</v>
      </c>
      <c r="AF83" s="188">
        <v>-474204</v>
      </c>
      <c r="AH83" s="188">
        <v>-610462</v>
      </c>
      <c r="AJ83" s="188">
        <v>-610462</v>
      </c>
      <c r="AL83" s="188">
        <v>-731394</v>
      </c>
      <c r="AN83" s="188">
        <v>-731394</v>
      </c>
      <c r="AP83" s="188">
        <v>-735526</v>
      </c>
      <c r="AR83" s="188">
        <v>-737510</v>
      </c>
      <c r="AT83" s="189" t="s">
        <v>402</v>
      </c>
    </row>
    <row r="84" spans="2:46" s="168" customFormat="1" ht="15.75" customHeight="1">
      <c r="B84" s="166"/>
      <c r="C84" s="166"/>
      <c r="D84" s="166"/>
      <c r="E84" s="193" t="s">
        <v>403</v>
      </c>
      <c r="F84" s="188">
        <v>724</v>
      </c>
      <c r="H84" s="188">
        <v>724</v>
      </c>
      <c r="J84" s="188">
        <v>634</v>
      </c>
      <c r="L84" s="188">
        <v>633</v>
      </c>
      <c r="N84" s="188">
        <v>539</v>
      </c>
      <c r="P84" s="188">
        <v>538</v>
      </c>
      <c r="R84" s="188">
        <v>520</v>
      </c>
      <c r="T84" s="188">
        <v>519</v>
      </c>
      <c r="V84" s="188"/>
      <c r="X84" s="188"/>
      <c r="Z84" s="188">
        <v>-63</v>
      </c>
      <c r="AB84" s="188">
        <v>6499</v>
      </c>
      <c r="AD84" s="188">
        <v>1398</v>
      </c>
      <c r="AF84" s="188">
        <v>29013</v>
      </c>
      <c r="AH84" s="188">
        <v>1124</v>
      </c>
      <c r="AJ84" s="188">
        <v>31846</v>
      </c>
      <c r="AL84" s="188">
        <v>1129</v>
      </c>
      <c r="AN84" s="188">
        <v>33848</v>
      </c>
      <c r="AP84" s="188">
        <v>0</v>
      </c>
      <c r="AR84" s="188">
        <v>1984</v>
      </c>
      <c r="AT84" s="189"/>
    </row>
    <row r="85" spans="2:46" s="168" customFormat="1" ht="15.75" customHeight="1">
      <c r="B85" s="166"/>
      <c r="C85" s="166"/>
      <c r="D85" s="166"/>
      <c r="E85" s="193" t="s">
        <v>535</v>
      </c>
      <c r="F85" s="188"/>
      <c r="H85" s="188"/>
      <c r="J85" s="188"/>
      <c r="L85" s="188"/>
      <c r="N85" s="188"/>
      <c r="P85" s="188"/>
      <c r="R85" s="188"/>
      <c r="T85" s="188"/>
      <c r="V85" s="188">
        <v>1312</v>
      </c>
      <c r="X85" s="188">
        <v>16929</v>
      </c>
      <c r="Z85" s="188">
        <v>1459</v>
      </c>
      <c r="AB85" s="188">
        <v>17065</v>
      </c>
      <c r="AD85" s="188">
        <v>0</v>
      </c>
      <c r="AF85" s="188">
        <v>0</v>
      </c>
      <c r="AH85" s="188">
        <v>0</v>
      </c>
      <c r="AJ85" s="188">
        <v>0</v>
      </c>
      <c r="AL85" s="188">
        <v>0</v>
      </c>
      <c r="AN85" s="188">
        <v>0</v>
      </c>
      <c r="AP85" s="188"/>
      <c r="AR85" s="188">
        <v>34718</v>
      </c>
      <c r="AT85" s="189" t="s">
        <v>404</v>
      </c>
    </row>
    <row r="86" spans="2:46" ht="5.0999999999999996" customHeight="1" thickBot="1">
      <c r="B86" s="210"/>
      <c r="C86" s="210"/>
      <c r="D86" s="214"/>
      <c r="E86" s="214"/>
      <c r="F86" s="211"/>
      <c r="H86" s="211"/>
      <c r="J86" s="211"/>
      <c r="L86" s="211"/>
      <c r="N86" s="211"/>
      <c r="P86" s="211"/>
      <c r="R86" s="211"/>
      <c r="T86" s="211"/>
      <c r="V86" s="211"/>
      <c r="X86" s="211"/>
      <c r="Z86" s="211"/>
      <c r="AB86" s="211"/>
      <c r="AD86" s="211"/>
      <c r="AF86" s="211"/>
      <c r="AH86" s="211"/>
      <c r="AJ86" s="211"/>
      <c r="AL86" s="211"/>
      <c r="AN86" s="211"/>
      <c r="AP86" s="211"/>
      <c r="AR86" s="211"/>
      <c r="AT86" s="211"/>
    </row>
    <row r="87" spans="2:46" s="178" customFormat="1" ht="18" customHeight="1" thickBot="1">
      <c r="B87" s="198"/>
      <c r="C87" s="198" t="s">
        <v>405</v>
      </c>
      <c r="D87" s="198"/>
      <c r="E87" s="198"/>
      <c r="F87" s="199">
        <f>F5+F46+F75+F77</f>
        <v>5093437</v>
      </c>
      <c r="H87" s="199">
        <f>H5+H46+H75+H77-1</f>
        <v>5102536</v>
      </c>
      <c r="J87" s="199">
        <f>J5+J46+J75+J77</f>
        <v>5495208</v>
      </c>
      <c r="L87" s="199">
        <f>L5+L46+L75+L77</f>
        <v>5500660</v>
      </c>
      <c r="M87" s="168"/>
      <c r="N87" s="199">
        <f>N5+N46+N75+N77</f>
        <v>4455760</v>
      </c>
      <c r="P87" s="199">
        <f>P5+P46+P75+P77</f>
        <v>4468008</v>
      </c>
      <c r="Q87" s="168"/>
      <c r="R87" s="199">
        <f>R5+R46+R75+R77</f>
        <v>3655625</v>
      </c>
      <c r="T87" s="199">
        <f>T5+T46+T75+T77</f>
        <v>3665137</v>
      </c>
      <c r="U87" s="168"/>
      <c r="V87" s="199">
        <f>V5+V46+V75+V77</f>
        <v>3632325</v>
      </c>
      <c r="W87" s="168"/>
      <c r="X87" s="199">
        <f>X5+X46+X75+X77</f>
        <v>3650454</v>
      </c>
      <c r="Y87" s="168"/>
      <c r="Z87" s="199">
        <v>4118588</v>
      </c>
      <c r="AA87" s="168"/>
      <c r="AB87" s="199">
        <v>4127022</v>
      </c>
      <c r="AC87" s="168"/>
      <c r="AD87" s="199">
        <v>3520411</v>
      </c>
      <c r="AE87" s="168"/>
      <c r="AF87" s="199">
        <v>3549028</v>
      </c>
      <c r="AG87" s="168"/>
      <c r="AH87" s="199">
        <v>2655217</v>
      </c>
      <c r="AI87" s="168"/>
      <c r="AJ87" s="199">
        <v>2681103</v>
      </c>
      <c r="AK87" s="168"/>
      <c r="AL87" s="199">
        <v>2546208</v>
      </c>
      <c r="AM87" s="168"/>
      <c r="AN87" s="199">
        <v>2569909</v>
      </c>
      <c r="AO87" s="168"/>
      <c r="AP87" s="199">
        <v>2546208</v>
      </c>
      <c r="AQ87" s="168"/>
      <c r="AR87" s="199">
        <v>2569909</v>
      </c>
      <c r="AS87" s="168"/>
      <c r="AT87" s="199"/>
    </row>
    <row r="88" spans="2:46" ht="7.15" customHeight="1"/>
    <row r="89" spans="2:46">
      <c r="G89" s="215"/>
      <c r="I89" s="215"/>
      <c r="K89" s="215"/>
      <c r="O89" s="215"/>
      <c r="S89" s="215"/>
    </row>
    <row r="91" spans="2:46">
      <c r="M91" s="178"/>
      <c r="Q91" s="178"/>
      <c r="U91" s="178"/>
      <c r="W91" s="178"/>
      <c r="Y91" s="178"/>
      <c r="AA91" s="178"/>
      <c r="AC91" s="178"/>
      <c r="AE91" s="178"/>
      <c r="AG91" s="178"/>
      <c r="AI91" s="178"/>
      <c r="AK91" s="178"/>
      <c r="AM91" s="178"/>
      <c r="AO91" s="178"/>
      <c r="AQ91" s="178"/>
      <c r="AS91" s="178"/>
    </row>
  </sheetData>
  <sheetProtection algorithmName="SHA-512" hashValue="EsbFGrNK7FthqAPnFhE99rqCvrS35B57qBzvPr8pgKAQPhygz2u2c+N9PfOOdMm6gOso031ZPLxK34Tz86ELCQ==" saltValue="aIsbkgLfZgdP/xhXbhbcsg==" spinCount="100000" sheet="1" objects="1" scenarios="1"/>
  <pageMargins left="0.511811024" right="0.511811024" top="0.78740157499999996" bottom="0.78740157499999996" header="0.31496062000000002" footer="0.31496062000000002"/>
  <pageSetup paperSize="9" scale="45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Índice</vt:lpstr>
      <vt:lpstr>Risco de Crédito</vt:lpstr>
      <vt:lpstr>Risco de Crédito 3678</vt:lpstr>
      <vt:lpstr>Risco Mercado - Sensibilidade</vt:lpstr>
      <vt:lpstr>Risco Mercado - Derivativos</vt:lpstr>
      <vt:lpstr>Risco Mercado- Cart. Trading</vt:lpstr>
      <vt:lpstr>Capital Regulatório BISII</vt:lpstr>
      <vt:lpstr>Capital Regulatório BISIII</vt:lpstr>
      <vt:lpstr>Razão Alavancagem</vt:lpstr>
      <vt:lpstr>Anexo I</vt:lpstr>
      <vt:lpstr>ATIVO</vt:lpstr>
      <vt:lpstr>PASSIVO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2020-05-13T14:51:19Z</dcterms:modified>
</cp:coreProperties>
</file>